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epg\AppData\Local\Temp\cs\cnswork\"/>
    </mc:Choice>
  </mc:AlternateContent>
  <bookViews>
    <workbookView xWindow="0" yWindow="0" windowWidth="28800" windowHeight="14100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J63" i="18"/>
  <c r="K53" i="18"/>
  <c r="M63" i="18"/>
  <c r="D32" i="18"/>
  <c r="N31" i="18" s="1"/>
  <c r="G63" i="18"/>
  <c r="I53" i="18"/>
  <c r="N53" i="18"/>
  <c r="E53" i="18"/>
  <c r="J53" i="18"/>
  <c r="F63" i="18"/>
  <c r="K63" i="18"/>
  <c r="D22" i="18"/>
  <c r="M21" i="18" s="1"/>
  <c r="G53" i="18"/>
  <c r="M53" i="18"/>
  <c r="I63" i="18"/>
  <c r="N63" i="18"/>
  <c r="N21" i="18"/>
  <c r="F21" i="18"/>
  <c r="L21" i="18"/>
  <c r="K21" i="18"/>
  <c r="G31" i="18"/>
  <c r="I31" i="18"/>
  <c r="H53" i="18"/>
  <c r="H63" i="18"/>
  <c r="D24" i="15"/>
  <c r="C23" i="15"/>
  <c r="M31" i="18" l="1"/>
  <c r="K31" i="18"/>
  <c r="H21" i="18"/>
  <c r="J21" i="18"/>
  <c r="D56" i="18"/>
  <c r="J55" i="18" s="1"/>
  <c r="H31" i="18"/>
  <c r="E31" i="18" s="1"/>
  <c r="F31" i="18"/>
  <c r="J31" i="18"/>
  <c r="L31" i="18"/>
  <c r="I21" i="18"/>
  <c r="G21" i="18"/>
  <c r="D66" i="18"/>
  <c r="K65" i="18" s="1"/>
  <c r="K55" i="18"/>
  <c r="G55" i="18"/>
  <c r="L55" i="18"/>
  <c r="H55" i="18"/>
  <c r="M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M65" i="18" l="1"/>
  <c r="I55" i="18"/>
  <c r="F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S12" i="7"/>
  <c r="T12" i="7"/>
  <c r="U12" i="7"/>
  <c r="V12" i="7"/>
  <c r="W12" i="7"/>
  <c r="R12" i="7"/>
  <c r="E65" i="18" l="1"/>
  <c r="X12" i="7"/>
  <c r="X13" i="7"/>
  <c r="X11" i="7"/>
  <c r="X16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16" i="7" l="1"/>
  <c r="K16" i="7"/>
  <c r="P15" i="7"/>
  <c r="K15" i="7"/>
  <c r="P14" i="7"/>
  <c r="K14" i="7"/>
  <c r="P13" i="7"/>
  <c r="K13" i="7"/>
  <c r="P12" i="7"/>
  <c r="K12" i="7"/>
  <c r="O16" i="7"/>
  <c r="J15" i="7"/>
  <c r="J14" i="7"/>
  <c r="J13" i="7"/>
  <c r="J12" i="7"/>
  <c r="N16" i="7"/>
  <c r="I15" i="7"/>
  <c r="I14" i="7"/>
  <c r="N12" i="7"/>
  <c r="M16" i="7"/>
  <c r="H16" i="7"/>
  <c r="M15" i="7"/>
  <c r="H15" i="7"/>
  <c r="M14" i="7"/>
  <c r="H14" i="7"/>
  <c r="M13" i="7"/>
  <c r="H13" i="7"/>
  <c r="M12" i="7"/>
  <c r="H12" i="7"/>
  <c r="J16" i="7"/>
  <c r="O13" i="7"/>
  <c r="I16" i="7"/>
  <c r="N13" i="7"/>
  <c r="L16" i="7"/>
  <c r="F16" i="7"/>
  <c r="L15" i="7"/>
  <c r="F15" i="7"/>
  <c r="L14" i="7"/>
  <c r="F14" i="7"/>
  <c r="L13" i="7"/>
  <c r="F13" i="7"/>
  <c r="L12" i="7"/>
  <c r="F12" i="7"/>
  <c r="O15" i="7"/>
  <c r="O14" i="7"/>
  <c r="O12" i="7"/>
  <c r="N15" i="7"/>
  <c r="N14" i="7"/>
  <c r="I13" i="7"/>
  <c r="I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6" i="7"/>
  <c r="Q14" i="7"/>
  <c r="C14" i="7"/>
  <c r="C12" i="7"/>
  <c r="C16" i="7"/>
  <c r="C15" i="7"/>
  <c r="C13" i="7"/>
</calcChain>
</file>

<file path=xl/sharedStrings.xml><?xml version="1.0" encoding="utf-8"?>
<sst xmlns="http://schemas.openxmlformats.org/spreadsheetml/2006/main" count="1356" uniqueCount="671">
  <si>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</si>
  <si>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</si>
  <si>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</si>
  <si>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</si>
  <si>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</si>
  <si>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</si>
  <si>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</si>
  <si>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</si>
  <si>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</si>
  <si>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</si>
  <si>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</si>
  <si>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</si>
  <si>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</si>
  <si>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</si>
  <si>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</si>
  <si>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</si>
  <si>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</si>
  <si>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</si>
  <si>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</si>
  <si>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</si>
  <si>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</si>
  <si>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</si>
  <si>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</si>
  <si>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</si>
  <si>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</si>
  <si>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</si>
  <si>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</si>
  <si>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</si>
  <si>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</si>
  <si>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</si>
  <si>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</si>
  <si>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</si>
  <si>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</si>
  <si>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</si>
  <si>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</si>
  <si>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</si>
  <si>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</si>
  <si>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</si>
  <si>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</si>
  <si>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</si>
  <si>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</si>
  <si>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</si>
  <si>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</si>
  <si>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</si>
  <si>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</si>
  <si>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</si>
  <si>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</si>
  <si>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</si>
  <si>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</si>
  <si>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</si>
  <si>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</si>
  <si>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</si>
  <si>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</si>
  <si>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</si>
  <si>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</si>
  <si>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</si>
  <si>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</si>
  <si>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</si>
  <si>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</si>
  <si>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</si>
  <si>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</si>
  <si>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</si>
  <si>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</si>
  <si>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</si>
  <si>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</si>
  <si>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</si>
  <si>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</si>
  <si>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</si>
  <si>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</si>
  <si>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</si>
  <si>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</si>
  <si>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</si>
  <si>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</si>
  <si>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</si>
  <si>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</si>
  <si>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</si>
  <si>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</si>
  <si>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</si>
  <si>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</si>
  <si>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</si>
  <si>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</si>
  <si>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</si>
  <si>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</si>
  <si>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</si>
  <si>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</si>
  <si>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</si>
  <si>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</si>
  <si>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</si>
  <si>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</si>
  <si>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</si>
  <si>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</si>
  <si>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</si>
  <si>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</si>
  <si>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</si>
  <si>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</si>
  <si>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</si>
  <si>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</si>
  <si>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</si>
  <si>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</si>
  <si>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</si>
  <si>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</si>
  <si>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</si>
  <si>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</si>
  <si>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</si>
  <si>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</si>
  <si>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</si>
  <si>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</si>
  <si>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</si>
  <si>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</si>
  <si>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</si>
  <si>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</si>
  <si>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</si>
  <si>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</si>
  <si>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</si>
  <si>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</si>
  <si>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</si>
  <si>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</si>
  <si>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</si>
  <si>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</si>
  <si>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</si>
  <si>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</si>
  <si>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</si>
  <si>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</si>
  <si>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</si>
  <si>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</si>
  <si>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</si>
  <si>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</si>
  <si>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</si>
  <si>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</si>
  <si>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</si>
  <si>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</si>
  <si>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</si>
  <si>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</si>
  <si>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</si>
  <si>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</si>
  <si>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</si>
  <si>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</si>
  <si>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</si>
  <si>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</si>
  <si>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</si>
  <si>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</si>
  <si>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</si>
  <si>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</si>
  <si>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</si>
  <si>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</si>
  <si>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</si>
  <si>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</si>
  <si>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</si>
  <si>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</si>
  <si>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</si>
  <si>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</si>
  <si>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</si>
  <si>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</si>
  <si>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</si>
  <si>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</si>
  <si>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</si>
  <si>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</si>
  <si>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</si>
  <si>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</si>
  <si>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</si>
  <si>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</si>
  <si>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</si>
  <si>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</si>
  <si>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</si>
  <si>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</si>
  <si>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</si>
  <si>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</si>
  <si>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</si>
  <si>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</si>
  <si>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</si>
  <si>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</si>
  <si>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</si>
  <si>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</si>
  <si>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</si>
  <si>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</si>
  <si>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</si>
  <si>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</si>
  <si>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</si>
  <si>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</si>
  <si>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</si>
  <si>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</si>
  <si>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</si>
  <si>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</si>
  <si>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</si>
  <si>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</si>
  <si>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</si>
  <si>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</si>
  <si>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</si>
  <si>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</si>
  <si>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</si>
  <si>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</si>
  <si>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</si>
  <si>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</si>
  <si>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</si>
  <si>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</si>
  <si>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</si>
  <si>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</si>
  <si>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</si>
  <si>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</si>
  <si>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</si>
  <si>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</si>
  <si>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</si>
  <si>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</si>
  <si>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</si>
  <si>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</si>
  <si>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</si>
  <si>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</si>
  <si>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</si>
  <si>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</si>
  <si>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</si>
  <si>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</si>
  <si>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</si>
  <si>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</si>
  <si>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</si>
  <si>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</si>
  <si>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</si>
  <si>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</si>
  <si>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</si>
  <si>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</si>
  <si>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</si>
  <si>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</si>
  <si>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</si>
  <si>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</si>
  <si>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</si>
  <si>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</si>
  <si>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</si>
  <si>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</si>
  <si>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</si>
  <si>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</si>
  <si>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</si>
  <si>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</si>
  <si>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</si>
  <si>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</si>
  <si>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</si>
  <si>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</si>
  <si>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</si>
  <si>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</si>
  <si>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</si>
  <si>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</si>
  <si>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</si>
  <si>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</si>
  <si>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</si>
  <si>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</si>
  <si>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</si>
  <si>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</si>
  <si>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</si>
  <si>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</si>
  <si>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</si>
  <si>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</si>
  <si>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</si>
  <si>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</si>
  <si>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</si>
  <si>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</si>
  <si>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</si>
  <si>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</si>
  <si>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</si>
  <si>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</si>
  <si>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</si>
  <si>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</si>
  <si>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</si>
  <si>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</si>
  <si>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</si>
  <si>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</si>
  <si>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</si>
  <si>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</si>
  <si>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</si>
  <si>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</si>
  <si>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</si>
  <si>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</si>
  <si>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</si>
  <si>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</si>
  <si>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</si>
  <si>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</si>
  <si>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</si>
  <si>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</si>
  <si>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</si>
  <si>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</si>
  <si>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</si>
  <si>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</si>
  <si>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</si>
  <si>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</si>
  <si>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</si>
  <si>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</si>
  <si>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</si>
  <si>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</si>
  <si>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</si>
  <si>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</si>
  <si>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</si>
  <si>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</si>
  <si>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</si>
  <si>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</si>
  <si>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</si>
  <si>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</si>
  <si>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</si>
  <si>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</si>
  <si>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</si>
  <si>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</si>
  <si>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</si>
  <si>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</si>
  <si>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</si>
  <si>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</si>
  <si>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</si>
  <si>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</si>
  <si>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</si>
  <si>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</si>
  <si>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</si>
  <si>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</si>
  <si>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</si>
  <si>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</si>
  <si>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</si>
  <si>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</si>
  <si>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</si>
  <si>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</si>
  <si>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</si>
  <si>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</si>
  <si>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</si>
  <si>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</si>
  <si>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</si>
  <si>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</si>
  <si>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</si>
  <si>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</si>
  <si>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</si>
  <si>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</si>
  <si>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</si>
  <si>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</si>
  <si>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</si>
  <si>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</si>
  <si>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</si>
  <si>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</si>
  <si>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</si>
  <si>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</si>
  <si>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</si>
  <si>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</si>
  <si>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</si>
  <si>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</si>
  <si>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</si>
  <si>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</si>
  <si>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</si>
  <si>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</si>
  <si>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</si>
  <si>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</si>
  <si>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</si>
  <si>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</si>
  <si>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</si>
  <si>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</si>
  <si>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</si>
  <si>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</si>
  <si>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</si>
  <si>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</si>
  <si>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</si>
  <si>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</si>
  <si>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</si>
  <si>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</si>
  <si>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</si>
  <si>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</si>
  <si>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</si>
  <si>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</si>
  <si>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</si>
  <si>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</si>
  <si>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</si>
  <si>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</si>
  <si>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</si>
  <si>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</si>
  <si>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</si>
  <si>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</si>
  <si>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</si>
  <si>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</si>
  <si>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</si>
  <si>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</si>
  <si>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</si>
  <si>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</si>
  <si>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</si>
  <si>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</si>
  <si>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</si>
  <si>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</si>
  <si>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</si>
  <si>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</si>
  <si>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</si>
  <si>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</si>
  <si>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</si>
  <si>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</si>
  <si>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</si>
  <si>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</si>
  <si>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</si>
  <si>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</si>
  <si>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</si>
  <si>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</si>
  <si>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</si>
  <si>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</si>
  <si>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</si>
  <si>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</si>
  <si>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</si>
  <si>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</si>
  <si>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</si>
  <si>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</si>
  <si>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</si>
  <si>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</si>
  <si>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</si>
  <si>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</si>
  <si>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</si>
  <si>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</si>
  <si>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</si>
  <si>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</si>
  <si>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</si>
  <si>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</si>
  <si>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</si>
  <si>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</si>
  <si>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</si>
  <si>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</si>
  <si>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</si>
  <si>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</si>
  <si>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</si>
  <si>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</si>
  <si>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</si>
  <si>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</si>
  <si>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</si>
  <si>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</si>
  <si>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</si>
  <si>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</si>
  <si>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</si>
  <si>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</si>
  <si>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</si>
  <si>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</si>
  <si>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</si>
  <si>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</si>
  <si>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</si>
  <si>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</si>
  <si>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</si>
  <si>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</si>
  <si>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</si>
  <si>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</si>
  <si>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</si>
  <si>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</si>
  <si>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</si>
  <si>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</si>
  <si>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</si>
  <si>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</si>
  <si>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</si>
  <si>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</si>
  <si>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</si>
  <si>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</si>
  <si>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</si>
  <si>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</si>
  <si>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</si>
  <si>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</si>
  <si>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</si>
  <si>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</si>
  <si>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</si>
  <si>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</si>
  <si>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</si>
  <si>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</si>
  <si>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</si>
  <si>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</si>
  <si>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</si>
  <si>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</si>
  <si>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</si>
  <si>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</si>
  <si>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</si>
  <si>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</si>
  <si>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</si>
  <si>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</si>
  <si>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</si>
  <si>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</si>
  <si>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</si>
  <si>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</si>
  <si>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</si>
  <si>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</si>
  <si>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</si>
  <si>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</si>
  <si>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</si>
  <si>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</si>
  <si>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</si>
  <si>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</si>
  <si>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</si>
  <si>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</si>
  <si>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</si>
  <si>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</si>
  <si>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</si>
  <si>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</si>
  <si>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</si>
  <si>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</si>
  <si>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</si>
  <si>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</si>
  <si>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</si>
  <si>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</si>
  <si>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</si>
  <si>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</si>
  <si>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</si>
  <si>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</si>
  <si>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</si>
  <si>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</si>
  <si>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</si>
  <si>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</si>
  <si>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</si>
  <si>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</si>
  <si>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</si>
  <si>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</si>
  <si>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</si>
  <si>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</si>
  <si>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</si>
  <si>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</si>
  <si>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</si>
  <si>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</si>
  <si>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</si>
  <si>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</si>
  <si>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</si>
  <si>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</si>
  <si>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</si>
  <si>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</si>
  <si>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</si>
  <si>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</si>
  <si>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</si>
  <si>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</si>
  <si>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</si>
  <si>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</si>
  <si>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</si>
  <si>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</si>
  <si>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</si>
  <si>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</si>
  <si>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</si>
  <si>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</si>
  <si>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</si>
  <si>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</si>
  <si>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</si>
  <si>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</si>
  <si>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</si>
  <si>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</si>
  <si>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</si>
  <si>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</si>
  <si>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</si>
  <si>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</si>
  <si>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</si>
  <si>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</si>
  <si>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</si>
  <si>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</si>
  <si>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</si>
  <si>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</si>
  <si>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</si>
  <si>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</si>
  <si>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</si>
  <si>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</si>
  <si>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</si>
  <si>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</si>
  <si>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</si>
  <si>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</si>
  <si>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</si>
  <si>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</si>
  <si>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</si>
  <si>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</si>
  <si>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</si>
  <si>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</si>
  <si>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</si>
  <si>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</si>
  <si>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</si>
  <si>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</si>
  <si>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</si>
  <si>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</si>
  <si>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</si>
  <si>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</si>
  <si>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</si>
  <si>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</si>
  <si>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</si>
  <si>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</si>
  <si>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</si>
  <si>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</si>
  <si>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</si>
  <si>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</si>
  <si>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</si>
  <si>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</si>
  <si>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</si>
  <si>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</si>
  <si>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</si>
  <si>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</si>
  <si>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</si>
  <si>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</si>
  <si>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</si>
  <si>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</si>
  <si>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</si>
  <si>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</si>
  <si>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</si>
  <si>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</si>
  <si>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</si>
  <si>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</si>
  <si>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</si>
  <si>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</si>
  <si>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</si>
  <si>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</si>
  <si>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</si>
  <si>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</si>
  <si>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</si>
  <si>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</si>
  <si>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</si>
  <si>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</si>
  <si>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</si>
  <si>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</si>
  <si>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</si>
  <si>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</si>
  <si>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</si>
  <si>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</si>
  <si>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</si>
  <si>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</si>
  <si>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</si>
  <si>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</si>
  <si>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</si>
  <si>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</si>
  <si>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</si>
  <si>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</si>
  <si>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</si>
  <si>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</si>
  <si>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</si>
  <si>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</si>
  <si>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</si>
  <si>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</si>
  <si>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</si>
  <si>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</si>
  <si>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</si>
  <si>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</si>
  <si>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</si>
  <si>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</si>
  <si>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</si>
  <si>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</si>
  <si>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</si>
  <si>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</si>
  <si>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</si>
  <si>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</si>
  <si>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</si>
  <si>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</si>
  <si>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</si>
  <si>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</si>
  <si>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</si>
  <si>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</si>
  <si>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</si>
  <si>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</si>
  <si>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</si>
  <si>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</si>
  <si>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</si>
  <si>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</si>
  <si>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</si>
  <si>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</si>
  <si>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</si>
  <si>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</si>
  <si>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</si>
  <si>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</si>
  <si>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</si>
  <si>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</si>
  <si>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</si>
  <si>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</si>
  <si>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</si>
  <si>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</si>
  <si>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</si>
  <si>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</si>
  <si>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</si>
  <si>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</si>
  <si>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</si>
  <si>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</si>
  <si>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TWS Netz GmbH</t>
  </si>
  <si>
    <t>9870029200001</t>
  </si>
  <si>
    <t>Schussenstr. 22</t>
  </si>
  <si>
    <t>Ravensbrug</t>
  </si>
  <si>
    <t>Peggy Heidicker</t>
  </si>
  <si>
    <t>peggy.heidicker@tws-netz.de</t>
  </si>
  <si>
    <t>0751/804-2980</t>
  </si>
  <si>
    <t>Ravensburg/Weingarten</t>
  </si>
  <si>
    <t>NCHN007002920000</t>
  </si>
  <si>
    <t>Weingarten</t>
  </si>
  <si>
    <t>Wetterdienstleister DWD</t>
  </si>
  <si>
    <t>DE_HEF04</t>
  </si>
  <si>
    <t>DE_HMF04</t>
  </si>
  <si>
    <t>DE_GMK04</t>
  </si>
  <si>
    <t>DE_GHA04</t>
  </si>
  <si>
    <t>DE_GKO04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</si>
</sst>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G12" sqref="G12"/>
    </sheetView>
  </sheetViews>
  <sheetFormatPr baseColWidth="10" defaultColWidth="0" defaultRowHeight="15" zeroHeight="1" x14ac:dyDescent="0.25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 x14ac:dyDescent="0.25"/>
    <row r="2" spans="2:7" ht="23.25" x14ac:dyDescent="0.35">
      <c r="B2" s="9" t="s">
        <v>463</v>
      </c>
    </row>
    <row r="3" spans="2:7" x14ac:dyDescent="0.25"/>
    <row r="4" spans="2:7" x14ac:dyDescent="0.25">
      <c r="B4" s="8" t="s">
        <v>459</v>
      </c>
    </row>
    <row r="5" spans="2:7" x14ac:dyDescent="0.25">
      <c r="B5" s="8" t="s">
        <v>460</v>
      </c>
    </row>
    <row r="6" spans="2:7" x14ac:dyDescent="0.25"/>
    <row r="7" spans="2:7" x14ac:dyDescent="0.25">
      <c r="B7" s="8" t="s">
        <v>653</v>
      </c>
    </row>
    <row r="8" spans="2:7" s="8" customFormat="1" x14ac:dyDescent="0.25">
      <c r="B8" s="8" t="s">
        <v>652</v>
      </c>
    </row>
    <row r="9" spans="2:7" s="8" customFormat="1" x14ac:dyDescent="0.25"/>
    <row r="10" spans="2:7" s="8" customFormat="1" x14ac:dyDescent="0.25">
      <c r="B10" s="14" t="s">
        <v>446</v>
      </c>
    </row>
    <row r="11" spans="2:7" s="8" customFormat="1" x14ac:dyDescent="0.25">
      <c r="B11" s="8" t="s">
        <v>650</v>
      </c>
    </row>
    <row r="12" spans="2:7" s="8" customFormat="1" x14ac:dyDescent="0.25">
      <c r="B12" s="8" t="s">
        <v>654</v>
      </c>
    </row>
    <row r="13" spans="2:7" s="8" customFormat="1" x14ac:dyDescent="0.25">
      <c r="B13" s="8" t="s">
        <v>651</v>
      </c>
    </row>
    <row r="14" spans="2:7" s="8" customFormat="1" x14ac:dyDescent="0.25"/>
    <row r="15" spans="2:7" x14ac:dyDescent="0.25">
      <c r="B15" s="20" t="s">
        <v>462</v>
      </c>
      <c r="C15" s="15"/>
    </row>
    <row r="16" spans="2:7" x14ac:dyDescent="0.25">
      <c r="B16" s="15"/>
      <c r="C16" s="15"/>
      <c r="G16" s="10"/>
    </row>
    <row r="17" spans="2:12" x14ac:dyDescent="0.25">
      <c r="B17" s="17" t="s">
        <v>343</v>
      </c>
      <c r="C17" s="15"/>
    </row>
    <row r="18" spans="2:12" s="8" customFormat="1" x14ac:dyDescent="0.25">
      <c r="B18" s="18" t="s">
        <v>337</v>
      </c>
      <c r="C18" s="15"/>
    </row>
    <row r="19" spans="2:12" s="8" customFormat="1" x14ac:dyDescent="0.25">
      <c r="B19" s="18" t="s">
        <v>338</v>
      </c>
      <c r="C19" s="15"/>
    </row>
    <row r="20" spans="2:12" x14ac:dyDescent="0.25">
      <c r="B20" s="17"/>
      <c r="C20" s="15"/>
    </row>
    <row r="21" spans="2:12" x14ac:dyDescent="0.25">
      <c r="B21" s="3" t="s">
        <v>461</v>
      </c>
      <c r="C21" s="15"/>
    </row>
    <row r="22" spans="2:12" s="8" customFormat="1" x14ac:dyDescent="0.25">
      <c r="B22" s="18" t="s">
        <v>339</v>
      </c>
      <c r="C22" s="15"/>
    </row>
    <row r="23" spans="2:12" s="8" customFormat="1" x14ac:dyDescent="0.25">
      <c r="B23" s="18" t="s">
        <v>340</v>
      </c>
      <c r="C23" s="15"/>
    </row>
    <row r="24" spans="2:12" x14ac:dyDescent="0.25">
      <c r="B24" s="17"/>
      <c r="C24" s="15"/>
    </row>
    <row r="25" spans="2:12" x14ac:dyDescent="0.25">
      <c r="B25" s="17" t="s">
        <v>344</v>
      </c>
      <c r="C25" s="15"/>
    </row>
    <row r="26" spans="2:12" x14ac:dyDescent="0.25">
      <c r="B26" s="18" t="s">
        <v>341</v>
      </c>
      <c r="C26" s="15"/>
      <c r="F26" s="8"/>
      <c r="G26" s="8"/>
      <c r="H26" s="8"/>
    </row>
    <row r="27" spans="2:12" x14ac:dyDescent="0.25">
      <c r="B27" s="18" t="s">
        <v>342</v>
      </c>
      <c r="C27" s="15"/>
      <c r="E27" s="8"/>
      <c r="F27" s="8"/>
      <c r="G27" s="8"/>
      <c r="H27" s="8"/>
    </row>
    <row r="28" spans="2:12" x14ac:dyDescent="0.25">
      <c r="B28" s="15"/>
      <c r="C28" s="15"/>
      <c r="E28" s="8"/>
      <c r="F28" s="8"/>
      <c r="G28" s="8"/>
      <c r="H28" s="8"/>
      <c r="L28" s="8"/>
    </row>
    <row r="29" spans="2:12" x14ac:dyDescent="0.25">
      <c r="B29" s="21" t="s">
        <v>345</v>
      </c>
      <c r="C29" s="19">
        <v>42248</v>
      </c>
      <c r="E29" s="8"/>
      <c r="F29" s="8"/>
      <c r="G29" s="8"/>
      <c r="H29" s="8"/>
    </row>
    <row r="30" spans="2:12" x14ac:dyDescent="0.25">
      <c r="B30" s="21" t="s">
        <v>346</v>
      </c>
      <c r="C30" s="327" t="s">
        <v>643</v>
      </c>
      <c r="E30" s="8"/>
      <c r="F30" s="8"/>
      <c r="G30" s="8"/>
      <c r="H30" s="8"/>
    </row>
    <row r="31" spans="2:12" x14ac:dyDescent="0.25">
      <c r="E31" s="8"/>
      <c r="F31" s="8"/>
      <c r="G31" s="8"/>
      <c r="H31" s="8"/>
    </row>
    <row r="32" spans="2:12" x14ac:dyDescent="0.25">
      <c r="E32" s="8"/>
      <c r="F32" s="8"/>
      <c r="G32" s="8"/>
      <c r="H32" s="8"/>
    </row>
    <row r="33" spans="6:6" hidden="1" x14ac:dyDescent="0.25"/>
    <row r="34" spans="6:6" hidden="1" x14ac:dyDescent="0.25"/>
    <row r="35" spans="6:6" hidden="1" x14ac:dyDescent="0.25">
      <c r="F35" s="8"/>
    </row>
    <row r="36" spans="6:6" hidden="1" x14ac:dyDescent="0.25">
      <c r="F36" s="8"/>
    </row>
    <row r="37" spans="6:6" hidden="1" x14ac:dyDescent="0.25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2" zoomScale="80" zoomScaleNormal="80" workbookViewId="0">
      <selection activeCell="D30" sqref="D30"/>
    </sheetView>
  </sheetViews>
  <sheetFormatPr baseColWidth="10" defaultColWidth="0" defaultRowHeight="15" zeroHeight="1" x14ac:dyDescent="0.25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 x14ac:dyDescent="0.25"/>
    <row r="2" spans="1:8" s="8" customFormat="1" ht="23.25" x14ac:dyDescent="0.35">
      <c r="B2" s="9" t="s">
        <v>257</v>
      </c>
    </row>
    <row r="3" spans="1:8" ht="15" customHeight="1" x14ac:dyDescent="0.25">
      <c r="B3" s="22"/>
      <c r="C3" s="15"/>
      <c r="D3" s="15"/>
      <c r="E3" s="15"/>
      <c r="F3" s="15"/>
    </row>
    <row r="4" spans="1:8" ht="15" customHeight="1" x14ac:dyDescent="0.25">
      <c r="B4" s="22"/>
      <c r="C4" s="66" t="s">
        <v>647</v>
      </c>
      <c r="D4" s="27">
        <v>42682</v>
      </c>
      <c r="E4" s="15"/>
      <c r="F4" s="12"/>
      <c r="G4" s="2"/>
    </row>
    <row r="5" spans="1:8" ht="15" customHeight="1" x14ac:dyDescent="0.25">
      <c r="B5" s="22"/>
      <c r="C5" s="15"/>
      <c r="D5" s="15"/>
      <c r="E5" s="15"/>
      <c r="F5" s="47"/>
      <c r="G5" s="2"/>
    </row>
    <row r="6" spans="1:8" ht="15" customHeight="1" x14ac:dyDescent="0.25">
      <c r="B6" s="22"/>
      <c r="C6" s="66" t="s">
        <v>646</v>
      </c>
      <c r="D6" s="27">
        <v>42278</v>
      </c>
      <c r="E6" s="15"/>
      <c r="F6" s="47"/>
      <c r="G6" s="2"/>
      <c r="H6" s="2"/>
    </row>
    <row r="7" spans="1:8" ht="15" customHeight="1" x14ac:dyDescent="0.25">
      <c r="B7" s="22"/>
      <c r="C7" s="15"/>
      <c r="D7" s="15"/>
      <c r="E7" s="15"/>
      <c r="F7" s="12"/>
      <c r="G7" s="2"/>
      <c r="H7" s="2"/>
    </row>
    <row r="8" spans="1:8" ht="15" customHeight="1" x14ac:dyDescent="0.25">
      <c r="B8" s="22"/>
      <c r="C8" s="24"/>
      <c r="D8" s="15"/>
      <c r="E8" s="15"/>
      <c r="F8" s="47"/>
      <c r="G8" s="2"/>
    </row>
    <row r="9" spans="1:8" ht="15" customHeight="1" x14ac:dyDescent="0.25">
      <c r="B9" s="23" t="s">
        <v>70</v>
      </c>
      <c r="C9" s="5" t="s">
        <v>260</v>
      </c>
      <c r="D9" s="41" t="s">
        <v>655</v>
      </c>
      <c r="E9" s="15"/>
      <c r="F9" s="47"/>
      <c r="G9" s="2"/>
    </row>
    <row r="10" spans="1:8" ht="15" customHeight="1" x14ac:dyDescent="0.25">
      <c r="B10" s="22"/>
      <c r="C10" s="5"/>
      <c r="D10" s="28"/>
      <c r="E10" s="15"/>
      <c r="F10" s="47"/>
      <c r="G10" s="2"/>
    </row>
    <row r="11" spans="1:8" s="2" customFormat="1" ht="15" customHeight="1" x14ac:dyDescent="0.25">
      <c r="A11" s="8"/>
      <c r="B11" s="23" t="s">
        <v>71</v>
      </c>
      <c r="C11" s="4" t="s">
        <v>483</v>
      </c>
      <c r="D11" s="331" t="s">
        <v>656</v>
      </c>
      <c r="E11" s="15"/>
      <c r="F11" s="47"/>
    </row>
    <row r="12" spans="1:8" s="2" customFormat="1" ht="15" customHeight="1" x14ac:dyDescent="0.25">
      <c r="A12" s="8"/>
      <c r="B12" s="22"/>
      <c r="C12" s="5"/>
      <c r="D12" s="28"/>
      <c r="E12" s="15"/>
      <c r="F12" s="47"/>
    </row>
    <row r="13" spans="1:8" ht="15" customHeight="1" x14ac:dyDescent="0.25">
      <c r="B13" s="23" t="s">
        <v>72</v>
      </c>
      <c r="C13" s="5" t="s">
        <v>261</v>
      </c>
      <c r="D13" s="41" t="s">
        <v>657</v>
      </c>
      <c r="E13" s="15"/>
      <c r="F13" s="47"/>
      <c r="G13" s="2"/>
    </row>
    <row r="14" spans="1:8" ht="15" customHeight="1" x14ac:dyDescent="0.25">
      <c r="B14" s="22"/>
      <c r="C14" s="5"/>
      <c r="D14" s="29"/>
      <c r="E14" s="15"/>
      <c r="F14" s="47"/>
      <c r="G14" s="2"/>
    </row>
    <row r="15" spans="1:8" ht="15" customHeight="1" x14ac:dyDescent="0.25">
      <c r="B15" s="23" t="s">
        <v>73</v>
      </c>
      <c r="C15" s="5" t="s">
        <v>262</v>
      </c>
      <c r="D15" s="43">
        <v>88212</v>
      </c>
      <c r="E15" s="15"/>
      <c r="F15" s="47"/>
      <c r="G15" s="2"/>
    </row>
    <row r="16" spans="1:8" ht="15" customHeight="1" x14ac:dyDescent="0.25">
      <c r="B16" s="22"/>
      <c r="C16" s="5"/>
      <c r="D16" s="29"/>
      <c r="E16" s="15"/>
      <c r="F16" s="47"/>
      <c r="G16" s="2"/>
    </row>
    <row r="17" spans="1:15" ht="15" customHeight="1" x14ac:dyDescent="0.25">
      <c r="B17" s="23" t="s">
        <v>74</v>
      </c>
      <c r="C17" s="5" t="s">
        <v>263</v>
      </c>
      <c r="D17" s="41" t="s">
        <v>658</v>
      </c>
      <c r="E17" s="15"/>
      <c r="F17" s="47"/>
      <c r="G17" s="2"/>
    </row>
    <row r="18" spans="1:15" ht="15" customHeight="1" x14ac:dyDescent="0.25">
      <c r="B18" s="22"/>
      <c r="C18" s="5"/>
      <c r="D18" s="29"/>
      <c r="E18" s="15"/>
      <c r="F18" s="47"/>
      <c r="G18" s="2"/>
    </row>
    <row r="19" spans="1:15" ht="15" customHeight="1" x14ac:dyDescent="0.25">
      <c r="B19" s="23" t="s">
        <v>75</v>
      </c>
      <c r="C19" s="5" t="s">
        <v>264</v>
      </c>
      <c r="D19" s="41" t="s">
        <v>659</v>
      </c>
      <c r="E19" s="15"/>
      <c r="F19" s="47"/>
      <c r="G19" s="2"/>
    </row>
    <row r="20" spans="1:15" ht="15" customHeight="1" x14ac:dyDescent="0.25">
      <c r="B20" s="22"/>
      <c r="C20" s="5"/>
      <c r="D20" s="29"/>
      <c r="E20" s="15"/>
      <c r="F20" s="47"/>
      <c r="G20" s="2"/>
    </row>
    <row r="21" spans="1:15" ht="15" customHeight="1" x14ac:dyDescent="0.25">
      <c r="B21" s="23" t="s">
        <v>76</v>
      </c>
      <c r="C21" s="5" t="s">
        <v>265</v>
      </c>
      <c r="D21" s="44" t="s">
        <v>660</v>
      </c>
      <c r="E21" s="15"/>
      <c r="F21" s="47"/>
      <c r="G21" s="2"/>
    </row>
    <row r="22" spans="1:15" ht="15" customHeight="1" x14ac:dyDescent="0.25">
      <c r="B22" s="22"/>
      <c r="C22" s="5"/>
      <c r="D22" s="29"/>
      <c r="E22" s="15"/>
      <c r="F22" s="47"/>
      <c r="G22" s="2"/>
    </row>
    <row r="23" spans="1:15" ht="15" customHeight="1" x14ac:dyDescent="0.25">
      <c r="B23" s="23" t="s">
        <v>77</v>
      </c>
      <c r="C23" s="5" t="s">
        <v>266</v>
      </c>
      <c r="D23" s="41" t="s">
        <v>661</v>
      </c>
      <c r="E23" s="15"/>
      <c r="F23" s="47"/>
      <c r="G23" s="2"/>
    </row>
    <row r="24" spans="1:15" s="2" customFormat="1" ht="15" customHeight="1" x14ac:dyDescent="0.25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25">
      <c r="B25" s="23" t="s">
        <v>78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 x14ac:dyDescent="0.25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B27" s="22" t="s">
        <v>79</v>
      </c>
      <c r="C27" s="15" t="s">
        <v>458</v>
      </c>
      <c r="D27" s="42" t="s">
        <v>394</v>
      </c>
      <c r="E27" s="39"/>
      <c r="F27" s="11"/>
    </row>
    <row r="28" spans="1:15" x14ac:dyDescent="0.25">
      <c r="B28" s="15"/>
      <c r="C28" s="65" t="s">
        <v>497</v>
      </c>
      <c r="D28" s="48" t="str">
        <f>IF(D27&lt;&gt;C28,VLOOKUP(D27,$C$29:$D$48,2,FALSE),C28)</f>
        <v>Ravensburg/Weingarten</v>
      </c>
      <c r="E28" s="38"/>
      <c r="F28" s="11"/>
      <c r="G28" s="2"/>
    </row>
    <row r="29" spans="1:15" x14ac:dyDescent="0.25">
      <c r="B29" s="15"/>
      <c r="C29" s="22" t="s">
        <v>394</v>
      </c>
      <c r="D29" s="45" t="s">
        <v>662</v>
      </c>
      <c r="E29" s="40"/>
      <c r="F29" s="11"/>
      <c r="G29" s="2"/>
    </row>
    <row r="30" spans="1:15" x14ac:dyDescent="0.25">
      <c r="B30" s="15"/>
      <c r="C30" s="22" t="s">
        <v>395</v>
      </c>
      <c r="D30" s="45"/>
      <c r="E30" s="40"/>
      <c r="F30" s="47"/>
      <c r="G30" s="2"/>
    </row>
    <row r="31" spans="1:15" x14ac:dyDescent="0.25">
      <c r="B31" s="15"/>
      <c r="C31" s="22" t="s">
        <v>418</v>
      </c>
      <c r="D31" s="46"/>
      <c r="E31" s="40"/>
      <c r="F31" s="47"/>
      <c r="G31" s="2"/>
    </row>
    <row r="32" spans="1:15" x14ac:dyDescent="0.25">
      <c r="B32" s="15"/>
      <c r="C32" s="22" t="s">
        <v>419</v>
      </c>
      <c r="D32" s="46"/>
      <c r="E32" s="40"/>
      <c r="F32" s="47"/>
      <c r="G32" s="2"/>
    </row>
    <row r="33" spans="2:7" x14ac:dyDescent="0.25">
      <c r="B33" s="15"/>
      <c r="C33" s="22" t="s">
        <v>420</v>
      </c>
      <c r="D33" s="45"/>
      <c r="E33" s="40"/>
      <c r="F33" s="47"/>
      <c r="G33" s="2"/>
    </row>
    <row r="34" spans="2:7" x14ac:dyDescent="0.25">
      <c r="B34" s="15"/>
      <c r="C34" s="22" t="s">
        <v>421</v>
      </c>
      <c r="D34" s="46"/>
      <c r="E34" s="40"/>
      <c r="F34" s="47"/>
      <c r="G34" s="2"/>
    </row>
    <row r="35" spans="2:7" x14ac:dyDescent="0.25">
      <c r="B35" s="15"/>
      <c r="C35" s="22" t="s">
        <v>422</v>
      </c>
      <c r="D35" s="46"/>
      <c r="E35" s="40"/>
      <c r="F35" s="47"/>
      <c r="G35" s="2"/>
    </row>
    <row r="36" spans="2:7" x14ac:dyDescent="0.25">
      <c r="B36" s="15"/>
      <c r="C36" s="22" t="s">
        <v>423</v>
      </c>
      <c r="D36" s="46"/>
      <c r="E36" s="40"/>
      <c r="F36" s="47"/>
      <c r="G36" s="2"/>
    </row>
    <row r="37" spans="2:7" x14ac:dyDescent="0.25">
      <c r="B37" s="15"/>
      <c r="C37" s="22" t="s">
        <v>424</v>
      </c>
      <c r="D37" s="46"/>
      <c r="E37" s="40"/>
      <c r="F37" s="47"/>
      <c r="G37" s="2"/>
    </row>
    <row r="38" spans="2:7" x14ac:dyDescent="0.25">
      <c r="B38" s="15"/>
      <c r="C38" s="22" t="s">
        <v>430</v>
      </c>
      <c r="D38" s="46"/>
      <c r="E38" s="40"/>
      <c r="F38" s="47"/>
      <c r="G38" s="2"/>
    </row>
    <row r="39" spans="2:7" x14ac:dyDescent="0.25">
      <c r="B39" s="15"/>
      <c r="C39" s="22" t="s">
        <v>431</v>
      </c>
      <c r="D39" s="46"/>
      <c r="E39" s="40"/>
      <c r="F39" s="47"/>
      <c r="G39" s="2"/>
    </row>
    <row r="40" spans="2:7" x14ac:dyDescent="0.25">
      <c r="B40" s="15"/>
      <c r="C40" s="22" t="s">
        <v>432</v>
      </c>
      <c r="D40" s="46"/>
      <c r="E40" s="40"/>
      <c r="F40" s="47"/>
      <c r="G40" s="2"/>
    </row>
    <row r="41" spans="2:7" x14ac:dyDescent="0.25">
      <c r="B41" s="15"/>
      <c r="C41" s="22" t="s">
        <v>433</v>
      </c>
      <c r="D41" s="46"/>
      <c r="E41" s="40"/>
      <c r="F41" s="47"/>
      <c r="G41" s="2"/>
    </row>
    <row r="42" spans="2:7" x14ac:dyDescent="0.25">
      <c r="B42" s="15"/>
      <c r="C42" s="22" t="s">
        <v>434</v>
      </c>
      <c r="D42" s="46"/>
      <c r="E42" s="40"/>
      <c r="F42" s="47"/>
      <c r="G42" s="2"/>
    </row>
    <row r="43" spans="2:7" x14ac:dyDescent="0.25">
      <c r="B43" s="15"/>
      <c r="C43" s="22" t="s">
        <v>435</v>
      </c>
      <c r="D43" s="46"/>
      <c r="E43" s="40"/>
      <c r="F43" s="47"/>
      <c r="G43" s="2"/>
    </row>
    <row r="44" spans="2:7" x14ac:dyDescent="0.25">
      <c r="B44" s="15"/>
      <c r="C44" s="22" t="s">
        <v>436</v>
      </c>
      <c r="D44" s="46"/>
      <c r="E44" s="40"/>
      <c r="F44" s="47"/>
      <c r="G44" s="2"/>
    </row>
    <row r="45" spans="2:7" x14ac:dyDescent="0.25">
      <c r="B45" s="15"/>
      <c r="C45" s="22" t="s">
        <v>437</v>
      </c>
      <c r="D45" s="46"/>
      <c r="E45" s="40"/>
      <c r="F45" s="47"/>
      <c r="G45" s="2"/>
    </row>
    <row r="46" spans="2:7" x14ac:dyDescent="0.25">
      <c r="B46" s="15"/>
      <c r="C46" s="22" t="s">
        <v>438</v>
      </c>
      <c r="D46" s="46"/>
      <c r="E46" s="40"/>
      <c r="F46" s="47"/>
    </row>
    <row r="47" spans="2:7" x14ac:dyDescent="0.25">
      <c r="B47" s="15"/>
      <c r="C47" s="22" t="s">
        <v>439</v>
      </c>
      <c r="D47" s="46"/>
      <c r="E47" s="40"/>
      <c r="F47" s="47"/>
    </row>
    <row r="48" spans="2:7" x14ac:dyDescent="0.25">
      <c r="B48" s="15"/>
      <c r="C48" s="22" t="s">
        <v>440</v>
      </c>
      <c r="D48" s="46"/>
      <c r="E48" s="40"/>
      <c r="F48" s="47"/>
    </row>
    <row r="49" spans="2:6" x14ac:dyDescent="0.25">
      <c r="B49" s="15"/>
      <c r="C49" s="15"/>
      <c r="D49" s="15"/>
      <c r="E49" s="15"/>
      <c r="F49" s="15"/>
    </row>
    <row r="50" spans="2:6" x14ac:dyDescent="0.25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abSelected="1" topLeftCell="A7" zoomScale="80" zoomScaleNormal="80" workbookViewId="0">
      <selection activeCell="D23" sqref="D23"/>
    </sheetView>
  </sheetViews>
  <sheetFormatPr baseColWidth="10" defaultColWidth="0" defaultRowHeight="18" customHeight="1" x14ac:dyDescent="0.25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 x14ac:dyDescent="0.25"/>
    <row r="2" spans="2:15" ht="23.25" x14ac:dyDescent="0.35">
      <c r="B2" s="9" t="s">
        <v>268</v>
      </c>
    </row>
    <row r="3" spans="2:15" ht="15" x14ac:dyDescent="0.25"/>
    <row r="4" spans="2:15" ht="15" x14ac:dyDescent="0.25">
      <c r="B4" s="15"/>
      <c r="C4" s="15"/>
      <c r="D4" s="15"/>
      <c r="E4" s="15"/>
    </row>
    <row r="5" spans="2:15" ht="15" customHeight="1" x14ac:dyDescent="0.25">
      <c r="B5" s="22"/>
      <c r="C5" s="56" t="s">
        <v>444</v>
      </c>
      <c r="D5" s="58" t="str">
        <f>Netzbetreiber!$D$9</f>
        <v>TWS Netz GmbH</v>
      </c>
      <c r="H5" s="67"/>
      <c r="I5" s="67"/>
      <c r="J5" s="67"/>
      <c r="K5" s="67"/>
    </row>
    <row r="6" spans="2:15" ht="15" customHeight="1" x14ac:dyDescent="0.25">
      <c r="B6" s="22"/>
      <c r="C6" s="61" t="s">
        <v>443</v>
      </c>
      <c r="D6" s="58" t="str">
        <f>Netzbetreiber!D28</f>
        <v>Ravensburg/Weingarten</v>
      </c>
      <c r="E6" s="15"/>
      <c r="H6" s="67"/>
      <c r="I6" s="67"/>
      <c r="J6" s="67"/>
      <c r="K6" s="67"/>
    </row>
    <row r="7" spans="2:15" ht="15" customHeight="1" x14ac:dyDescent="0.25">
      <c r="B7" s="22"/>
      <c r="C7" s="60" t="s">
        <v>485</v>
      </c>
      <c r="D7" s="328" t="str">
        <f>Netzbetreiber!$D$11</f>
        <v>9870029200001</v>
      </c>
      <c r="E7" s="15"/>
      <c r="H7" s="67"/>
      <c r="I7" s="67"/>
      <c r="J7" s="67"/>
      <c r="K7" s="67"/>
    </row>
    <row r="8" spans="2:15" ht="15" customHeight="1" x14ac:dyDescent="0.25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 x14ac:dyDescent="0.25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 x14ac:dyDescent="0.25">
      <c r="B10" s="15"/>
      <c r="C10" s="15"/>
      <c r="D10" s="15"/>
      <c r="E10" s="15"/>
    </row>
    <row r="11" spans="2:15" ht="15" customHeight="1" x14ac:dyDescent="0.25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 x14ac:dyDescent="0.25">
      <c r="B12" s="22"/>
      <c r="C12" s="5"/>
      <c r="D12" s="29"/>
      <c r="E12" s="15"/>
      <c r="H12" s="67"/>
      <c r="I12" s="67"/>
      <c r="J12" s="67"/>
      <c r="K12" s="67"/>
    </row>
    <row r="13" spans="2:15" ht="15" customHeight="1" x14ac:dyDescent="0.25">
      <c r="B13" s="7" t="s">
        <v>81</v>
      </c>
      <c r="C13" s="5" t="s">
        <v>608</v>
      </c>
      <c r="D13" s="33" t="s">
        <v>609</v>
      </c>
      <c r="E13" s="15"/>
      <c r="H13" s="271" t="s">
        <v>609</v>
      </c>
      <c r="I13" s="271" t="s">
        <v>610</v>
      </c>
      <c r="J13" s="67"/>
      <c r="K13" s="67"/>
    </row>
    <row r="14" spans="2:15" ht="15" customHeight="1" x14ac:dyDescent="0.25">
      <c r="B14" s="22"/>
      <c r="C14" s="5"/>
      <c r="D14" s="29"/>
      <c r="E14" s="15"/>
      <c r="H14" s="67"/>
      <c r="I14" s="67"/>
      <c r="J14" s="67"/>
      <c r="K14" s="67"/>
    </row>
    <row r="15" spans="2:15" ht="15" customHeight="1" x14ac:dyDescent="0.25">
      <c r="B15" s="7" t="s">
        <v>82</v>
      </c>
      <c r="C15" s="5" t="s">
        <v>429</v>
      </c>
      <c r="D15" s="42" t="s">
        <v>663</v>
      </c>
      <c r="E15" s="15"/>
      <c r="H15" s="67"/>
      <c r="I15" s="67"/>
      <c r="J15" s="67"/>
      <c r="K15" s="67"/>
    </row>
    <row r="16" spans="2:15" ht="15" customHeight="1" x14ac:dyDescent="0.25">
      <c r="B16" s="23"/>
      <c r="C16" s="5" t="s">
        <v>428</v>
      </c>
      <c r="D16" s="42" t="s">
        <v>427</v>
      </c>
      <c r="E16" s="15"/>
      <c r="H16" s="267"/>
      <c r="I16" s="267"/>
      <c r="J16" s="267"/>
      <c r="K16" s="267"/>
      <c r="L16" s="268"/>
    </row>
    <row r="17" spans="2:16" ht="15" customHeight="1" x14ac:dyDescent="0.25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 x14ac:dyDescent="0.25">
      <c r="B18" s="7" t="s">
        <v>83</v>
      </c>
      <c r="C18" s="31" t="s">
        <v>367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 x14ac:dyDescent="0.25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568</v>
      </c>
      <c r="I19" s="270" t="s">
        <v>486</v>
      </c>
      <c r="J19" s="267"/>
      <c r="K19" s="267"/>
      <c r="L19" s="268"/>
    </row>
    <row r="20" spans="2:16" ht="15" customHeight="1" x14ac:dyDescent="0.25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 x14ac:dyDescent="0.25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 x14ac:dyDescent="0.25">
      <c r="B22" s="7" t="s">
        <v>84</v>
      </c>
      <c r="C22" s="8" t="s">
        <v>606</v>
      </c>
      <c r="D22" s="49" t="s">
        <v>602</v>
      </c>
      <c r="E22" s="15"/>
      <c r="H22" s="267" t="s">
        <v>602</v>
      </c>
      <c r="I22" s="267" t="s">
        <v>603</v>
      </c>
      <c r="J22" s="267"/>
      <c r="K22" s="8"/>
      <c r="L22" s="268"/>
    </row>
    <row r="23" spans="2:16" ht="15" customHeight="1" x14ac:dyDescent="0.25">
      <c r="B23" s="7"/>
      <c r="C23" s="8" t="str">
        <f>HLOOKUP(D22,H22:I23,2,0)</f>
        <v>nach TU-München Verfahren</v>
      </c>
      <c r="D23" s="49" t="s">
        <v>611</v>
      </c>
      <c r="E23" s="15"/>
      <c r="H23" s="267" t="s">
        <v>605</v>
      </c>
      <c r="I23" s="8" t="s">
        <v>601</v>
      </c>
      <c r="J23" s="8"/>
      <c r="K23" s="8"/>
      <c r="L23" s="268"/>
    </row>
    <row r="24" spans="2:16" ht="15" customHeight="1" x14ac:dyDescent="0.25">
      <c r="B24" s="22"/>
      <c r="C24" s="24" t="s">
        <v>607</v>
      </c>
      <c r="D24" s="24" t="str">
        <f>IF(D22=$H$22,L24,IF(D23=$H$24,M24,N24))</f>
        <v>=&gt;  Q(D) = KW  x  h(T, SLP-Typ)  x  F(WT)</v>
      </c>
      <c r="E24" s="15"/>
      <c r="H24" s="267" t="s">
        <v>604</v>
      </c>
      <c r="I24" s="267" t="s">
        <v>611</v>
      </c>
      <c r="J24" s="8"/>
      <c r="K24" s="8"/>
      <c r="L24" s="270" t="s">
        <v>612</v>
      </c>
      <c r="M24" s="270" t="s">
        <v>614</v>
      </c>
      <c r="N24" s="270" t="s">
        <v>613</v>
      </c>
      <c r="O24" s="8"/>
      <c r="P24" s="268"/>
    </row>
    <row r="25" spans="2:16" ht="15" customHeight="1" x14ac:dyDescent="0.25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 x14ac:dyDescent="0.25">
      <c r="B26" s="7" t="s">
        <v>369</v>
      </c>
      <c r="C26" s="6" t="s">
        <v>571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 x14ac:dyDescent="0.25">
      <c r="B27" s="7"/>
      <c r="C27" s="6" t="s">
        <v>615</v>
      </c>
      <c r="D27" s="42" t="s">
        <v>616</v>
      </c>
      <c r="E27" s="15"/>
      <c r="H27" s="297" t="s">
        <v>616</v>
      </c>
      <c r="I27" s="269" t="s">
        <v>617</v>
      </c>
      <c r="J27" s="269" t="s">
        <v>618</v>
      </c>
      <c r="K27" s="267"/>
      <c r="L27" s="268"/>
    </row>
    <row r="28" spans="2:16" ht="15" customHeight="1" x14ac:dyDescent="0.25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619</v>
      </c>
      <c r="I28" s="270" t="s">
        <v>620</v>
      </c>
      <c r="J28" s="270" t="s">
        <v>621</v>
      </c>
      <c r="K28" s="267"/>
      <c r="L28" s="268"/>
    </row>
    <row r="29" spans="2:16" ht="15" customHeight="1" x14ac:dyDescent="0.25">
      <c r="B29" s="22"/>
      <c r="C29" s="15" t="str">
        <f>HLOOKUP(D27,H27:J29,3,0)</f>
        <v xml:space="preserve"> </v>
      </c>
      <c r="D29" s="299"/>
      <c r="E29" s="15"/>
      <c r="H29" s="270" t="s">
        <v>622</v>
      </c>
      <c r="I29" s="270" t="s">
        <v>623</v>
      </c>
      <c r="J29" s="270" t="s">
        <v>624</v>
      </c>
      <c r="K29" s="267"/>
      <c r="L29" s="268"/>
    </row>
    <row r="30" spans="2:16" ht="15" customHeight="1" x14ac:dyDescent="0.25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 x14ac:dyDescent="0.25">
      <c r="B31" s="7" t="s">
        <v>491</v>
      </c>
      <c r="C31" s="6" t="s">
        <v>570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 x14ac:dyDescent="0.25">
      <c r="B32" s="22"/>
      <c r="C32" s="15" t="str">
        <f>HLOOKUP(D31,$H$31:$I$32,2,0)</f>
        <v>=&gt; Q(Allokation)  =  Q(D-2);  F(opt) = 1</v>
      </c>
      <c r="D32" s="15"/>
      <c r="E32" s="15"/>
      <c r="H32" s="270" t="s">
        <v>625</v>
      </c>
      <c r="I32" s="270" t="s">
        <v>626</v>
      </c>
      <c r="J32" s="267"/>
      <c r="K32" s="267"/>
      <c r="L32" s="268"/>
    </row>
    <row r="33" spans="2:39" ht="15" customHeight="1" x14ac:dyDescent="0.25">
      <c r="B33" s="22"/>
      <c r="C33" s="15" t="str">
        <f>HLOOKUP(D31,$H$31:$I$33,3,0)</f>
        <v xml:space="preserve"> </v>
      </c>
      <c r="D33" s="15"/>
      <c r="E33" s="15"/>
      <c r="H33" s="270" t="s">
        <v>627</v>
      </c>
      <c r="I33" s="267" t="s">
        <v>622</v>
      </c>
      <c r="J33" s="267"/>
      <c r="K33" s="267"/>
      <c r="L33" s="268"/>
    </row>
    <row r="34" spans="2:39" ht="15" customHeight="1" x14ac:dyDescent="0.25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 x14ac:dyDescent="0.25">
      <c r="B35" s="23" t="s">
        <v>542</v>
      </c>
      <c r="C35" s="24" t="s">
        <v>493</v>
      </c>
      <c r="D35" s="42">
        <v>5</v>
      </c>
      <c r="E35" s="15"/>
      <c r="H35" s="267"/>
      <c r="I35" s="267"/>
      <c r="J35" s="267"/>
      <c r="K35" s="267"/>
      <c r="L35" s="268"/>
    </row>
    <row r="36" spans="2:39" ht="15" customHeight="1" x14ac:dyDescent="0.25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 x14ac:dyDescent="0.25">
      <c r="B37" s="7" t="s">
        <v>543</v>
      </c>
      <c r="C37" s="5" t="s">
        <v>364</v>
      </c>
      <c r="D37" s="34">
        <v>1500000</v>
      </c>
      <c r="E37" s="15" t="s">
        <v>501</v>
      </c>
      <c r="I37" s="267"/>
      <c r="J37" s="267"/>
      <c r="K37" s="267"/>
      <c r="L37" s="267"/>
      <c r="M37" s="268"/>
    </row>
    <row r="38" spans="2:39" customFormat="1" ht="15" customHeight="1" x14ac:dyDescent="0.25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 x14ac:dyDescent="0.25">
      <c r="B39" s="15"/>
      <c r="C39" s="35"/>
      <c r="D39" s="29"/>
      <c r="E39" s="15"/>
      <c r="H39" s="67"/>
      <c r="I39" s="67"/>
      <c r="J39" s="67"/>
      <c r="K39" s="67"/>
    </row>
    <row r="40" spans="2:39" ht="15" customHeight="1" x14ac:dyDescent="0.25">
      <c r="B40" s="7" t="s">
        <v>544</v>
      </c>
      <c r="C40" s="5" t="s">
        <v>365</v>
      </c>
      <c r="D40" s="36">
        <v>500</v>
      </c>
      <c r="E40" s="15" t="s">
        <v>534</v>
      </c>
      <c r="H40" s="67"/>
      <c r="I40" s="67"/>
      <c r="J40" s="67"/>
      <c r="K40" s="67"/>
    </row>
    <row r="41" spans="2:39" ht="15" customHeight="1" x14ac:dyDescent="0.25">
      <c r="C41" s="8" t="s">
        <v>490</v>
      </c>
    </row>
    <row r="42" spans="2:39" ht="15" customHeight="1" x14ac:dyDescent="0.25">
      <c r="B42" s="7"/>
      <c r="C42" s="3"/>
    </row>
    <row r="43" spans="2:39" ht="15" customHeight="1" x14ac:dyDescent="0.25">
      <c r="B43" s="7"/>
      <c r="C43" s="3" t="s">
        <v>533</v>
      </c>
    </row>
    <row r="44" spans="2:39" ht="18" customHeight="1" x14ac:dyDescent="0.25">
      <c r="C44" s="3" t="s">
        <v>535</v>
      </c>
    </row>
    <row r="45" spans="2:39" ht="18" customHeight="1" x14ac:dyDescent="0.25">
      <c r="C45" s="3"/>
    </row>
    <row r="46" spans="2:39" ht="15" customHeight="1" x14ac:dyDescent="0.25">
      <c r="B46" s="22" t="s">
        <v>545</v>
      </c>
      <c r="C46" s="60" t="s">
        <v>569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 x14ac:dyDescent="0.25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 x14ac:dyDescent="0.25">
      <c r="C48" s="22" t="s">
        <v>579</v>
      </c>
      <c r="D48" s="45" t="s">
        <v>664</v>
      </c>
    </row>
    <row r="49" spans="3:4" ht="18" customHeight="1" x14ac:dyDescent="0.25">
      <c r="C49" s="22" t="s">
        <v>580</v>
      </c>
      <c r="D49" s="45"/>
    </row>
    <row r="50" spans="3:4" ht="18" customHeight="1" x14ac:dyDescent="0.25">
      <c r="C50" s="22" t="s">
        <v>581</v>
      </c>
      <c r="D50" s="45"/>
    </row>
    <row r="51" spans="3:4" ht="18" customHeight="1" x14ac:dyDescent="0.25">
      <c r="C51" s="22" t="s">
        <v>582</v>
      </c>
      <c r="D51" s="45"/>
    </row>
    <row r="52" spans="3:4" ht="18" customHeight="1" x14ac:dyDescent="0.25">
      <c r="C52" s="22" t="s">
        <v>583</v>
      </c>
      <c r="D52" s="45"/>
    </row>
    <row r="53" spans="3:4" ht="18" customHeight="1" x14ac:dyDescent="0.25">
      <c r="C53" s="22" t="s">
        <v>584</v>
      </c>
      <c r="D53" s="45"/>
    </row>
    <row r="54" spans="3:4" ht="18" customHeight="1" x14ac:dyDescent="0.25">
      <c r="C54" s="22" t="s">
        <v>585</v>
      </c>
      <c r="D54" s="45"/>
    </row>
    <row r="55" spans="3:4" ht="18" customHeight="1" x14ac:dyDescent="0.25">
      <c r="C55" s="22" t="s">
        <v>586</v>
      </c>
      <c r="D55" s="45"/>
    </row>
    <row r="56" spans="3:4" ht="18" customHeight="1" x14ac:dyDescent="0.25">
      <c r="C56" s="22" t="s">
        <v>587</v>
      </c>
      <c r="D56" s="45"/>
    </row>
    <row r="57" spans="3:4" ht="18" customHeight="1" x14ac:dyDescent="0.25">
      <c r="C57" s="22" t="s">
        <v>588</v>
      </c>
      <c r="D57" s="45"/>
    </row>
    <row r="58" spans="3:4" ht="18" customHeight="1" x14ac:dyDescent="0.25">
      <c r="C58" s="22" t="s">
        <v>589</v>
      </c>
      <c r="D58" s="45"/>
    </row>
    <row r="59" spans="3:4" ht="18" customHeight="1" x14ac:dyDescent="0.25">
      <c r="C59" s="22" t="s">
        <v>590</v>
      </c>
      <c r="D59" s="45"/>
    </row>
    <row r="60" spans="3:4" ht="18" customHeight="1" x14ac:dyDescent="0.25">
      <c r="C60" s="22" t="s">
        <v>591</v>
      </c>
      <c r="D60" s="45"/>
    </row>
    <row r="61" spans="3:4" ht="18" customHeight="1" x14ac:dyDescent="0.25">
      <c r="C61" s="22" t="s">
        <v>592</v>
      </c>
      <c r="D61" s="45"/>
    </row>
    <row r="62" spans="3:4" ht="18" customHeight="1" x14ac:dyDescent="0.25">
      <c r="C62" s="22" t="s">
        <v>593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9" zoomScale="70" zoomScaleNormal="70" workbookViewId="0">
      <selection activeCell="E55" sqref="E55"/>
    </sheetView>
  </sheetViews>
  <sheetFormatPr baseColWidth="10" defaultColWidth="0" defaultRowHeight="15" zeroHeight="1" x14ac:dyDescent="0.25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 x14ac:dyDescent="0.25"/>
    <row r="2" spans="2:56" ht="23.25" x14ac:dyDescent="0.35">
      <c r="B2" s="170" t="s">
        <v>537</v>
      </c>
    </row>
    <row r="3" spans="2:56" ht="15" customHeight="1" x14ac:dyDescent="0.35">
      <c r="B3" s="170"/>
    </row>
    <row r="4" spans="2:56" x14ac:dyDescent="0.25">
      <c r="B4" s="129"/>
      <c r="C4" s="56" t="s">
        <v>444</v>
      </c>
      <c r="D4" s="57"/>
      <c r="E4" s="330" t="str">
        <f>Netzbetreiber!D9</f>
        <v>TWS Netz GmbH</v>
      </c>
      <c r="F4" s="330"/>
      <c r="G4" s="330"/>
      <c r="M4" s="129"/>
      <c r="N4" s="129"/>
      <c r="O4" s="129"/>
    </row>
    <row r="5" spans="2:56" x14ac:dyDescent="0.25">
      <c r="B5" s="129"/>
      <c r="C5" s="56" t="s">
        <v>443</v>
      </c>
      <c r="D5" s="57"/>
      <c r="E5" s="58" t="str">
        <f>Netzbetreiber!D28</f>
        <v>Ravensburg/Weingarten</v>
      </c>
      <c r="F5" s="129"/>
      <c r="G5" s="129"/>
      <c r="H5" s="129"/>
      <c r="M5" s="129"/>
      <c r="N5" s="129"/>
      <c r="O5" s="129"/>
    </row>
    <row r="6" spans="2:56" x14ac:dyDescent="0.25">
      <c r="B6" s="129"/>
      <c r="C6" s="60" t="s">
        <v>485</v>
      </c>
      <c r="D6" s="57"/>
      <c r="E6" s="329" t="str">
        <f>Netzbetreiber!D11</f>
        <v>9870029200001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 x14ac:dyDescent="0.25">
      <c r="B7" s="129"/>
      <c r="C7" s="56" t="s">
        <v>132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 x14ac:dyDescent="0.25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 x14ac:dyDescent="0.25">
      <c r="B9" s="129"/>
      <c r="C9" s="60" t="s">
        <v>516</v>
      </c>
      <c r="D9" s="129"/>
      <c r="E9" s="129"/>
      <c r="F9" s="153">
        <f>'SLP-Verfahren'!D46</f>
        <v>1</v>
      </c>
      <c r="H9" s="171" t="s">
        <v>594</v>
      </c>
      <c r="J9" s="129"/>
      <c r="K9" s="129"/>
      <c r="L9" s="129"/>
      <c r="M9" s="129"/>
      <c r="N9" s="129"/>
      <c r="O9" s="129"/>
    </row>
    <row r="10" spans="2:56" x14ac:dyDescent="0.25">
      <c r="B10" s="129"/>
      <c r="C10" s="56" t="s">
        <v>578</v>
      </c>
      <c r="D10" s="129"/>
      <c r="E10" s="129"/>
      <c r="F10" s="49">
        <v>1</v>
      </c>
      <c r="G10" s="57"/>
      <c r="H10" s="171" t="s">
        <v>595</v>
      </c>
      <c r="J10" s="129"/>
      <c r="K10" s="129"/>
      <c r="L10" s="129"/>
      <c r="M10" s="129"/>
      <c r="N10" s="129"/>
      <c r="O10" s="129"/>
    </row>
    <row r="11" spans="2:56" x14ac:dyDescent="0.25">
      <c r="B11" s="129"/>
      <c r="C11" s="56" t="s">
        <v>596</v>
      </c>
      <c r="D11" s="129"/>
      <c r="E11" s="129"/>
      <c r="F11" s="333" t="str">
        <f>INDEX('SLP-Verfahren'!D48:D62,'SLP-Temp-Gebiet #01'!F10)</f>
        <v>Weingarten</v>
      </c>
      <c r="G11" s="333"/>
      <c r="H11" s="289"/>
      <c r="J11" s="129"/>
      <c r="K11" s="129"/>
      <c r="L11" s="129"/>
      <c r="M11" s="129"/>
      <c r="N11" s="129"/>
      <c r="O11" s="129"/>
    </row>
    <row r="12" spans="2:56" x14ac:dyDescent="0.25"/>
    <row r="13" spans="2:56" ht="18" customHeight="1" x14ac:dyDescent="0.25">
      <c r="B13" s="129"/>
      <c r="C13" s="342" t="s">
        <v>577</v>
      </c>
      <c r="D13" s="342"/>
      <c r="E13" s="342"/>
      <c r="F13" s="181" t="s">
        <v>541</v>
      </c>
      <c r="G13" s="129" t="s">
        <v>539</v>
      </c>
      <c r="H13" s="261" t="s">
        <v>556</v>
      </c>
      <c r="I13" s="57"/>
      <c r="J13" s="129"/>
      <c r="K13" s="129"/>
      <c r="L13" s="129"/>
      <c r="M13" s="129"/>
      <c r="N13" s="129"/>
      <c r="O13" s="129"/>
    </row>
    <row r="14" spans="2:56" ht="19.5" customHeight="1" x14ac:dyDescent="0.25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565</v>
      </c>
      <c r="H14" s="51">
        <v>0</v>
      </c>
      <c r="I14" s="57"/>
      <c r="J14" s="129"/>
      <c r="K14" s="129"/>
      <c r="L14" s="129"/>
      <c r="M14" s="129"/>
      <c r="N14" s="129"/>
      <c r="O14" s="332" t="s">
        <v>644</v>
      </c>
      <c r="R14" s="207" t="s">
        <v>557</v>
      </c>
      <c r="S14" s="207" t="s">
        <v>558</v>
      </c>
      <c r="T14" s="207" t="s">
        <v>559</v>
      </c>
      <c r="U14" s="207" t="s">
        <v>560</v>
      </c>
      <c r="V14" s="207" t="s">
        <v>540</v>
      </c>
      <c r="W14" s="207" t="s">
        <v>561</v>
      </c>
      <c r="X14" s="207" t="s">
        <v>562</v>
      </c>
      <c r="Y14" s="207" t="s">
        <v>563</v>
      </c>
      <c r="Z14" s="207" t="s">
        <v>564</v>
      </c>
      <c r="AA14" s="207" t="s">
        <v>565</v>
      </c>
      <c r="AB14" s="207" t="s">
        <v>566</v>
      </c>
      <c r="AC14" s="207" t="s">
        <v>567</v>
      </c>
    </row>
    <row r="15" spans="2:56" ht="19.5" customHeight="1" x14ac:dyDescent="0.25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559</v>
      </c>
      <c r="H15" s="51">
        <v>0</v>
      </c>
      <c r="I15" s="57"/>
      <c r="J15" s="129"/>
      <c r="K15" s="129"/>
      <c r="L15" s="129"/>
      <c r="M15" s="129"/>
      <c r="N15" s="129"/>
      <c r="O15" s="160" t="s">
        <v>665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542</v>
      </c>
      <c r="AJ15" s="260" t="s">
        <v>543</v>
      </c>
      <c r="AK15" s="260" t="s">
        <v>544</v>
      </c>
      <c r="AL15" s="260" t="s">
        <v>545</v>
      </c>
      <c r="AM15" s="260" t="s">
        <v>546</v>
      </c>
      <c r="AN15" s="260" t="s">
        <v>547</v>
      </c>
      <c r="AO15" s="260" t="s">
        <v>548</v>
      </c>
      <c r="AP15" s="260" t="s">
        <v>549</v>
      </c>
      <c r="AQ15" s="260" t="s">
        <v>550</v>
      </c>
      <c r="AR15" s="260" t="s">
        <v>551</v>
      </c>
      <c r="AS15" s="260" t="s">
        <v>552</v>
      </c>
      <c r="AT15" s="260" t="s">
        <v>553</v>
      </c>
      <c r="AU15" s="260" t="s">
        <v>554</v>
      </c>
      <c r="AV15" s="260" t="s">
        <v>555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 x14ac:dyDescent="0.25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 x14ac:dyDescent="0.3">
      <c r="B17" s="174" t="s">
        <v>511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 x14ac:dyDescent="0.25">
      <c r="B18" s="129"/>
      <c r="C18" s="56" t="s">
        <v>517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 x14ac:dyDescent="0.25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 x14ac:dyDescent="0.25">
      <c r="B20" s="129"/>
      <c r="C20" s="177" t="s">
        <v>512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x14ac:dyDescent="0.25">
      <c r="B21" s="181"/>
      <c r="C21" s="182" t="s">
        <v>519</v>
      </c>
      <c r="D21" s="152" t="s">
        <v>510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x14ac:dyDescent="0.25">
      <c r="B22" s="181"/>
      <c r="C22" s="182" t="s">
        <v>530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x14ac:dyDescent="0.25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8" t="str">
        <f>O15</f>
        <v>Wetterdienstleister DWD</v>
      </c>
      <c r="U23" s="67"/>
      <c r="V23" s="67"/>
      <c r="W23" s="67"/>
      <c r="X23" s="67"/>
      <c r="Y23" s="67"/>
      <c r="Z23" s="67"/>
      <c r="AA23" s="67"/>
      <c r="AB23" s="67"/>
    </row>
    <row r="24" spans="2:28" x14ac:dyDescent="0.25">
      <c r="B24" s="181"/>
      <c r="C24" s="185" t="s">
        <v>514</v>
      </c>
      <c r="D24" s="186"/>
      <c r="E24" s="155" t="s">
        <v>664</v>
      </c>
      <c r="F24" s="155" t="s">
        <v>575</v>
      </c>
      <c r="G24" s="155"/>
      <c r="H24" s="155"/>
      <c r="I24" s="155"/>
      <c r="J24" s="155"/>
      <c r="K24" s="155"/>
      <c r="L24" s="155"/>
      <c r="M24" s="155"/>
      <c r="N24" s="155"/>
      <c r="O24" s="183" t="s">
        <v>515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x14ac:dyDescent="0.25">
      <c r="B25" s="181"/>
      <c r="C25" s="185" t="s">
        <v>509</v>
      </c>
      <c r="D25" s="186"/>
      <c r="E25" s="159">
        <v>4094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x14ac:dyDescent="0.25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x14ac:dyDescent="0.25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x14ac:dyDescent="0.25">
      <c r="B28" s="129"/>
      <c r="C28" s="56" t="s">
        <v>513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 x14ac:dyDescent="0.25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x14ac:dyDescent="0.25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x14ac:dyDescent="0.25">
      <c r="B31" s="181"/>
      <c r="C31" s="182" t="s">
        <v>520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x14ac:dyDescent="0.25">
      <c r="B32" s="181"/>
      <c r="C32" s="182" t="s">
        <v>526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x14ac:dyDescent="0.25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 x14ac:dyDescent="0.25">
      <c r="B34" s="181"/>
      <c r="C34" s="185" t="s">
        <v>450</v>
      </c>
      <c r="D34" s="152" t="s">
        <v>449</v>
      </c>
      <c r="E34" s="155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x14ac:dyDescent="0.25">
      <c r="B35" s="181"/>
      <c r="C35" s="185" t="s">
        <v>598</v>
      </c>
      <c r="D35" s="152" t="s">
        <v>599</v>
      </c>
      <c r="E35" s="155" t="s">
        <v>597</v>
      </c>
      <c r="F35" s="155" t="s">
        <v>597</v>
      </c>
      <c r="G35" s="155" t="s">
        <v>597</v>
      </c>
      <c r="H35" s="155" t="s">
        <v>597</v>
      </c>
      <c r="I35" s="155" t="s">
        <v>597</v>
      </c>
      <c r="J35" s="155" t="s">
        <v>597</v>
      </c>
      <c r="K35" s="155" t="s">
        <v>597</v>
      </c>
      <c r="L35" s="155" t="s">
        <v>597</v>
      </c>
      <c r="M35" s="155" t="s">
        <v>597</v>
      </c>
      <c r="N35" s="155" t="s">
        <v>597</v>
      </c>
      <c r="O35" s="183" t="s">
        <v>141</v>
      </c>
      <c r="Q35" s="209"/>
      <c r="R35" s="67" t="s">
        <v>597</v>
      </c>
      <c r="S35" s="67" t="s">
        <v>600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x14ac:dyDescent="0.25">
      <c r="B36" s="181"/>
      <c r="C36" s="190" t="s">
        <v>442</v>
      </c>
      <c r="D36" s="118" t="s">
        <v>531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 x14ac:dyDescent="0.3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x14ac:dyDescent="0.25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 x14ac:dyDescent="0.35">
      <c r="B39" s="191"/>
      <c r="C39" s="195" t="s">
        <v>348</v>
      </c>
      <c r="D39" s="196"/>
      <c r="E39" s="196" t="s">
        <v>524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x14ac:dyDescent="0.25">
      <c r="B40" s="191"/>
      <c r="C40" s="195"/>
      <c r="D40" s="196"/>
      <c r="E40" s="196" t="s">
        <v>525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 x14ac:dyDescent="0.25">
      <c r="B41" s="191"/>
      <c r="C41" s="195"/>
      <c r="D41" s="196"/>
      <c r="E41" s="196" t="s">
        <v>518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 x14ac:dyDescent="0.25">
      <c r="B42" s="191"/>
      <c r="C42" s="198"/>
      <c r="D42" s="196"/>
      <c r="E42" s="196" t="s">
        <v>522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 x14ac:dyDescent="0.25">
      <c r="B43" s="191"/>
      <c r="C43" s="198"/>
      <c r="D43" s="196"/>
      <c r="E43" s="196" t="s">
        <v>523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 x14ac:dyDescent="0.25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 x14ac:dyDescent="0.25">
      <c r="B45" s="191"/>
      <c r="C45" s="195" t="s">
        <v>528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 x14ac:dyDescent="0.25">
      <c r="B46" s="191"/>
      <c r="C46" s="198" t="s">
        <v>529</v>
      </c>
      <c r="D46" s="199" t="s">
        <v>527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 x14ac:dyDescent="0.25">
      <c r="B47" s="191"/>
      <c r="C47" s="198" t="s">
        <v>347</v>
      </c>
      <c r="D47" s="199" t="s">
        <v>527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 x14ac:dyDescent="0.3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 x14ac:dyDescent="0.25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 x14ac:dyDescent="0.3">
      <c r="B50" s="174" t="s">
        <v>572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x14ac:dyDescent="0.25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 x14ac:dyDescent="0.25">
      <c r="B52" s="129"/>
      <c r="C52" s="56" t="s">
        <v>536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 x14ac:dyDescent="0.25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 x14ac:dyDescent="0.25">
      <c r="B54" s="129"/>
      <c r="C54" s="177" t="s">
        <v>512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 x14ac:dyDescent="0.25">
      <c r="B55" s="181"/>
      <c r="C55" s="182" t="s">
        <v>519</v>
      </c>
      <c r="D55" s="152" t="s">
        <v>510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 x14ac:dyDescent="0.25">
      <c r="B56" s="181"/>
      <c r="C56" s="182" t="s">
        <v>530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 x14ac:dyDescent="0.25">
      <c r="B57" s="181"/>
      <c r="C57" s="185" t="s">
        <v>136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 x14ac:dyDescent="0.25">
      <c r="B58" s="181"/>
      <c r="C58" s="185" t="s">
        <v>514</v>
      </c>
      <c r="D58" s="186"/>
      <c r="E58" s="155" t="str">
        <f>E24</f>
        <v>Weingarten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515</v>
      </c>
      <c r="W58" s="67"/>
      <c r="X58" s="67"/>
      <c r="Y58" s="67"/>
      <c r="Z58" s="67"/>
      <c r="AA58" s="67"/>
      <c r="AB58" s="67"/>
    </row>
    <row r="59" spans="2:28" x14ac:dyDescent="0.25">
      <c r="B59" s="181"/>
      <c r="C59" s="185" t="s">
        <v>509</v>
      </c>
      <c r="D59" s="186"/>
      <c r="E59" s="159">
        <f>E25</f>
        <v>4094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 x14ac:dyDescent="0.25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 x14ac:dyDescent="0.25"/>
    <row r="62" spans="2:28" x14ac:dyDescent="0.25">
      <c r="C62" s="56" t="s">
        <v>513</v>
      </c>
      <c r="D62" s="129"/>
      <c r="E62" s="129"/>
      <c r="F62" s="156">
        <f>F28</f>
        <v>4</v>
      </c>
    </row>
    <row r="63" spans="2:28" ht="15" customHeight="1" x14ac:dyDescent="0.25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 x14ac:dyDescent="0.25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 x14ac:dyDescent="0.25">
      <c r="B65" s="181"/>
      <c r="C65" s="182" t="s">
        <v>520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 x14ac:dyDescent="0.25">
      <c r="B66" s="181"/>
      <c r="C66" s="182" t="s">
        <v>526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 x14ac:dyDescent="0.2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 x14ac:dyDescent="0.2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 x14ac:dyDescent="0.25">
      <c r="B69" s="181"/>
      <c r="C69" s="185" t="s">
        <v>598</v>
      </c>
      <c r="D69" s="152" t="s">
        <v>599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 x14ac:dyDescent="0.25">
      <c r="B70" s="181"/>
      <c r="C70" s="190" t="s">
        <v>442</v>
      </c>
      <c r="D70" s="118" t="s">
        <v>531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 x14ac:dyDescent="0.25"/>
    <row r="72" spans="2:15" ht="15.75" customHeight="1" x14ac:dyDescent="0.25">
      <c r="C72" s="344" t="s">
        <v>573</v>
      </c>
      <c r="D72" s="344"/>
      <c r="E72" s="344"/>
      <c r="F72" s="344"/>
    </row>
    <row r="73" spans="2:15" x14ac:dyDescent="0.25"/>
    <row r="74" spans="2:15" hidden="1" x14ac:dyDescent="0.25"/>
    <row r="75" spans="2:15" hidden="1" x14ac:dyDescent="0.25"/>
    <row r="76" spans="2:15" hidden="1" x14ac:dyDescent="0.25"/>
    <row r="77" spans="2:15" hidden="1" x14ac:dyDescent="0.25"/>
    <row r="78" spans="2:15" x14ac:dyDescent="0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 x14ac:dyDescent="0.25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 x14ac:dyDescent="0.25"/>
    <row r="2" spans="2:56" ht="23.25" x14ac:dyDescent="0.35">
      <c r="B2" s="170" t="s">
        <v>537</v>
      </c>
    </row>
    <row r="3" spans="2:56" ht="15" customHeight="1" x14ac:dyDescent="0.35">
      <c r="B3" s="170"/>
    </row>
    <row r="4" spans="2:56" x14ac:dyDescent="0.25">
      <c r="B4" s="129"/>
      <c r="C4" s="56" t="s">
        <v>444</v>
      </c>
      <c r="D4" s="57"/>
      <c r="E4" s="330" t="str">
        <f>Netzbetreiber!$D$9</f>
        <v>TWS Netz GmbH</v>
      </c>
      <c r="F4" s="129"/>
      <c r="M4" s="129"/>
      <c r="N4" s="129"/>
      <c r="O4" s="129"/>
    </row>
    <row r="5" spans="2:56" x14ac:dyDescent="0.25">
      <c r="B5" s="129"/>
      <c r="C5" s="56" t="s">
        <v>443</v>
      </c>
      <c r="D5" s="57"/>
      <c r="E5" s="58" t="str">
        <f>Netzbetreiber!$D$28</f>
        <v>Ravensburg/Weingarten</v>
      </c>
      <c r="F5" s="129"/>
      <c r="G5" s="129"/>
      <c r="H5" s="129"/>
      <c r="M5" s="129"/>
      <c r="N5" s="129"/>
      <c r="O5" s="129"/>
    </row>
    <row r="6" spans="2:56" x14ac:dyDescent="0.25">
      <c r="B6" s="129"/>
      <c r="C6" s="60" t="s">
        <v>485</v>
      </c>
      <c r="D6" s="57"/>
      <c r="E6" s="329" t="str">
        <f>Netzbetreiber!$D$11</f>
        <v>9870029200001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 x14ac:dyDescent="0.25">
      <c r="B7" s="129"/>
      <c r="C7" s="56" t="s">
        <v>132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 x14ac:dyDescent="0.25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 x14ac:dyDescent="0.25">
      <c r="B9" s="129"/>
      <c r="C9" s="60" t="s">
        <v>516</v>
      </c>
      <c r="D9" s="129"/>
      <c r="E9" s="129"/>
      <c r="F9" s="153">
        <f>'SLP-Verfahren'!D46</f>
        <v>1</v>
      </c>
      <c r="H9" s="171" t="s">
        <v>594</v>
      </c>
      <c r="J9" s="129"/>
      <c r="K9" s="129"/>
      <c r="L9" s="129"/>
      <c r="M9" s="129"/>
      <c r="N9" s="129"/>
      <c r="O9" s="129"/>
    </row>
    <row r="10" spans="2:56" x14ac:dyDescent="0.25">
      <c r="B10" s="129"/>
      <c r="C10" s="56" t="s">
        <v>578</v>
      </c>
      <c r="D10" s="129"/>
      <c r="E10" s="129"/>
      <c r="F10" s="49">
        <v>2</v>
      </c>
      <c r="G10" s="57"/>
      <c r="H10" s="171" t="s">
        <v>595</v>
      </c>
      <c r="J10" s="129"/>
      <c r="K10" s="129"/>
      <c r="L10" s="129"/>
      <c r="M10" s="129"/>
      <c r="N10" s="129"/>
      <c r="O10" s="129"/>
    </row>
    <row r="11" spans="2:56" x14ac:dyDescent="0.25">
      <c r="B11" s="129"/>
      <c r="C11" s="56" t="s">
        <v>596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 x14ac:dyDescent="0.25"/>
    <row r="13" spans="2:56" ht="18" customHeight="1" x14ac:dyDescent="0.25">
      <c r="B13" s="129"/>
      <c r="C13" s="342" t="s">
        <v>577</v>
      </c>
      <c r="D13" s="342"/>
      <c r="E13" s="342"/>
      <c r="F13" s="181" t="s">
        <v>541</v>
      </c>
      <c r="G13" s="129" t="s">
        <v>539</v>
      </c>
      <c r="H13" s="261" t="s">
        <v>556</v>
      </c>
      <c r="I13" s="57"/>
      <c r="J13" s="129"/>
      <c r="K13" s="129"/>
      <c r="L13" s="129"/>
      <c r="M13" s="129"/>
      <c r="N13" s="129"/>
      <c r="O13" s="129"/>
    </row>
    <row r="14" spans="2:56" ht="19.5" customHeight="1" x14ac:dyDescent="0.25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565</v>
      </c>
      <c r="H14" s="51">
        <v>0</v>
      </c>
      <c r="I14" s="57"/>
      <c r="J14" s="129"/>
      <c r="K14" s="129"/>
      <c r="L14" s="129"/>
      <c r="M14" s="129"/>
      <c r="N14" s="129"/>
      <c r="O14" s="332" t="s">
        <v>644</v>
      </c>
      <c r="R14" s="207" t="s">
        <v>557</v>
      </c>
      <c r="S14" s="207" t="s">
        <v>558</v>
      </c>
      <c r="T14" s="207" t="s">
        <v>559</v>
      </c>
      <c r="U14" s="207" t="s">
        <v>560</v>
      </c>
      <c r="V14" s="207" t="s">
        <v>540</v>
      </c>
      <c r="W14" s="207" t="s">
        <v>561</v>
      </c>
      <c r="X14" s="207" t="s">
        <v>562</v>
      </c>
      <c r="Y14" s="207" t="s">
        <v>563</v>
      </c>
      <c r="Z14" s="207" t="s">
        <v>564</v>
      </c>
      <c r="AA14" s="207" t="s">
        <v>565</v>
      </c>
      <c r="AB14" s="207" t="s">
        <v>566</v>
      </c>
      <c r="AC14" s="207" t="s">
        <v>567</v>
      </c>
    </row>
    <row r="15" spans="2:56" ht="19.5" customHeight="1" x14ac:dyDescent="0.25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559</v>
      </c>
      <c r="H15" s="51">
        <v>0</v>
      </c>
      <c r="I15" s="57"/>
      <c r="J15" s="129"/>
      <c r="K15" s="129"/>
      <c r="L15" s="129"/>
      <c r="M15" s="129"/>
      <c r="N15" s="129"/>
      <c r="O15" s="160" t="s">
        <v>521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542</v>
      </c>
      <c r="AJ15" s="260" t="s">
        <v>543</v>
      </c>
      <c r="AK15" s="260" t="s">
        <v>544</v>
      </c>
      <c r="AL15" s="260" t="s">
        <v>545</v>
      </c>
      <c r="AM15" s="260" t="s">
        <v>546</v>
      </c>
      <c r="AN15" s="260" t="s">
        <v>547</v>
      </c>
      <c r="AO15" s="260" t="s">
        <v>548</v>
      </c>
      <c r="AP15" s="260" t="s">
        <v>549</v>
      </c>
      <c r="AQ15" s="260" t="s">
        <v>550</v>
      </c>
      <c r="AR15" s="260" t="s">
        <v>551</v>
      </c>
      <c r="AS15" s="260" t="s">
        <v>552</v>
      </c>
      <c r="AT15" s="260" t="s">
        <v>553</v>
      </c>
      <c r="AU15" s="260" t="s">
        <v>554</v>
      </c>
      <c r="AV15" s="260" t="s">
        <v>555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 x14ac:dyDescent="0.25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 x14ac:dyDescent="0.3">
      <c r="B17" s="174" t="s">
        <v>511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 x14ac:dyDescent="0.25">
      <c r="B18" s="129"/>
      <c r="C18" s="56" t="s">
        <v>517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 x14ac:dyDescent="0.25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 x14ac:dyDescent="0.25">
      <c r="B20" s="129"/>
      <c r="C20" s="177" t="s">
        <v>512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x14ac:dyDescent="0.25">
      <c r="B21" s="181"/>
      <c r="C21" s="182" t="s">
        <v>519</v>
      </c>
      <c r="D21" s="152" t="s">
        <v>510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x14ac:dyDescent="0.25">
      <c r="B22" s="181"/>
      <c r="C22" s="182" t="s">
        <v>530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x14ac:dyDescent="0.25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x14ac:dyDescent="0.25">
      <c r="B24" s="181"/>
      <c r="C24" s="185" t="s">
        <v>514</v>
      </c>
      <c r="D24" s="186"/>
      <c r="E24" s="155" t="s">
        <v>574</v>
      </c>
      <c r="F24" s="155" t="s">
        <v>575</v>
      </c>
      <c r="G24" s="155"/>
      <c r="H24" s="155"/>
      <c r="I24" s="155"/>
      <c r="J24" s="155"/>
      <c r="K24" s="155"/>
      <c r="L24" s="155"/>
      <c r="M24" s="155"/>
      <c r="N24" s="155"/>
      <c r="O24" s="183" t="s">
        <v>515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x14ac:dyDescent="0.25">
      <c r="B25" s="181"/>
      <c r="C25" s="185" t="s">
        <v>509</v>
      </c>
      <c r="D25" s="186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x14ac:dyDescent="0.25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x14ac:dyDescent="0.25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x14ac:dyDescent="0.25">
      <c r="B28" s="129"/>
      <c r="C28" s="56" t="s">
        <v>513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 x14ac:dyDescent="0.25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x14ac:dyDescent="0.25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x14ac:dyDescent="0.25">
      <c r="B31" s="181"/>
      <c r="C31" s="182" t="s">
        <v>520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x14ac:dyDescent="0.25">
      <c r="B32" s="181"/>
      <c r="C32" s="182" t="s">
        <v>526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x14ac:dyDescent="0.25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 x14ac:dyDescent="0.25">
      <c r="B34" s="181"/>
      <c r="C34" s="185" t="s">
        <v>450</v>
      </c>
      <c r="D34" s="152" t="s">
        <v>449</v>
      </c>
      <c r="E34" s="155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x14ac:dyDescent="0.25">
      <c r="B35" s="181"/>
      <c r="C35" s="185" t="s">
        <v>598</v>
      </c>
      <c r="D35" s="152" t="s">
        <v>599</v>
      </c>
      <c r="E35" s="155" t="s">
        <v>597</v>
      </c>
      <c r="F35" s="155" t="s">
        <v>597</v>
      </c>
      <c r="G35" s="155" t="s">
        <v>597</v>
      </c>
      <c r="H35" s="155" t="s">
        <v>597</v>
      </c>
      <c r="I35" s="155" t="s">
        <v>597</v>
      </c>
      <c r="J35" s="155" t="s">
        <v>597</v>
      </c>
      <c r="K35" s="155" t="s">
        <v>597</v>
      </c>
      <c r="L35" s="155" t="s">
        <v>597</v>
      </c>
      <c r="M35" s="155" t="s">
        <v>597</v>
      </c>
      <c r="N35" s="155" t="s">
        <v>597</v>
      </c>
      <c r="O35" s="183" t="s">
        <v>141</v>
      </c>
      <c r="Q35" s="209"/>
      <c r="R35" s="67" t="s">
        <v>597</v>
      </c>
      <c r="S35" s="67" t="s">
        <v>600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x14ac:dyDescent="0.25">
      <c r="B36" s="181"/>
      <c r="C36" s="190" t="s">
        <v>442</v>
      </c>
      <c r="D36" s="118" t="s">
        <v>531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 x14ac:dyDescent="0.3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x14ac:dyDescent="0.25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 x14ac:dyDescent="0.35">
      <c r="B39" s="191"/>
      <c r="C39" s="195" t="s">
        <v>348</v>
      </c>
      <c r="D39" s="196"/>
      <c r="E39" s="196" t="s">
        <v>524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x14ac:dyDescent="0.25">
      <c r="B40" s="191"/>
      <c r="C40" s="195"/>
      <c r="D40" s="196"/>
      <c r="E40" s="196" t="s">
        <v>525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 x14ac:dyDescent="0.25">
      <c r="B41" s="191"/>
      <c r="C41" s="195"/>
      <c r="D41" s="196"/>
      <c r="E41" s="196" t="s">
        <v>518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 x14ac:dyDescent="0.25">
      <c r="B42" s="191"/>
      <c r="C42" s="198"/>
      <c r="D42" s="196"/>
      <c r="E42" s="196" t="s">
        <v>522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 x14ac:dyDescent="0.25">
      <c r="B43" s="191"/>
      <c r="C43" s="198"/>
      <c r="D43" s="196"/>
      <c r="E43" s="196" t="s">
        <v>523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 x14ac:dyDescent="0.25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 x14ac:dyDescent="0.25">
      <c r="B45" s="191"/>
      <c r="C45" s="195" t="s">
        <v>528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 x14ac:dyDescent="0.25">
      <c r="B46" s="191"/>
      <c r="C46" s="198" t="s">
        <v>529</v>
      </c>
      <c r="D46" s="199" t="s">
        <v>527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 x14ac:dyDescent="0.25">
      <c r="B47" s="191"/>
      <c r="C47" s="198" t="s">
        <v>347</v>
      </c>
      <c r="D47" s="199" t="s">
        <v>527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 x14ac:dyDescent="0.3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 x14ac:dyDescent="0.25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 x14ac:dyDescent="0.3">
      <c r="B50" s="174" t="s">
        <v>572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x14ac:dyDescent="0.25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 x14ac:dyDescent="0.25">
      <c r="B52" s="129"/>
      <c r="C52" s="56" t="s">
        <v>536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 x14ac:dyDescent="0.25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 x14ac:dyDescent="0.25">
      <c r="B54" s="129"/>
      <c r="C54" s="177" t="s">
        <v>512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 x14ac:dyDescent="0.25">
      <c r="B55" s="181"/>
      <c r="C55" s="182" t="s">
        <v>519</v>
      </c>
      <c r="D55" s="152" t="s">
        <v>510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 x14ac:dyDescent="0.25">
      <c r="B56" s="181"/>
      <c r="C56" s="182" t="s">
        <v>530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 x14ac:dyDescent="0.25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 x14ac:dyDescent="0.25">
      <c r="B58" s="181"/>
      <c r="C58" s="185" t="s">
        <v>514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515</v>
      </c>
      <c r="W58" s="67"/>
      <c r="X58" s="67"/>
      <c r="Y58" s="67"/>
      <c r="Z58" s="67"/>
      <c r="AA58" s="67"/>
      <c r="AB58" s="67"/>
    </row>
    <row r="59" spans="2:28" x14ac:dyDescent="0.25">
      <c r="B59" s="181"/>
      <c r="C59" s="185" t="s">
        <v>509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 x14ac:dyDescent="0.25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 x14ac:dyDescent="0.25"/>
    <row r="62" spans="2:28" x14ac:dyDescent="0.25">
      <c r="C62" s="56" t="s">
        <v>513</v>
      </c>
      <c r="D62" s="129"/>
      <c r="E62" s="129"/>
      <c r="F62" s="156">
        <f>F28</f>
        <v>4</v>
      </c>
    </row>
    <row r="63" spans="2:28" ht="15" customHeight="1" x14ac:dyDescent="0.25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 x14ac:dyDescent="0.25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 x14ac:dyDescent="0.25">
      <c r="B65" s="181"/>
      <c r="C65" s="182" t="s">
        <v>520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 x14ac:dyDescent="0.25">
      <c r="B66" s="181"/>
      <c r="C66" s="182" t="s">
        <v>526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 x14ac:dyDescent="0.2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 x14ac:dyDescent="0.2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 x14ac:dyDescent="0.25">
      <c r="B69" s="181"/>
      <c r="C69" s="185" t="s">
        <v>598</v>
      </c>
      <c r="D69" s="152" t="s">
        <v>599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 x14ac:dyDescent="0.25">
      <c r="B70" s="181"/>
      <c r="C70" s="190" t="s">
        <v>442</v>
      </c>
      <c r="D70" s="118" t="s">
        <v>531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 x14ac:dyDescent="0.25"/>
    <row r="72" spans="2:15" ht="15.75" customHeight="1" x14ac:dyDescent="0.25">
      <c r="C72" s="344" t="s">
        <v>573</v>
      </c>
      <c r="D72" s="344"/>
      <c r="E72" s="344"/>
      <c r="F72" s="344"/>
    </row>
    <row r="73" spans="2:15" x14ac:dyDescent="0.25"/>
    <row r="74" spans="2:15" hidden="1" x14ac:dyDescent="0.25"/>
    <row r="75" spans="2:15" hidden="1" x14ac:dyDescent="0.25"/>
    <row r="76" spans="2:15" hidden="1" x14ac:dyDescent="0.25"/>
    <row r="77" spans="2:15" hidden="1" x14ac:dyDescent="0.25"/>
    <row r="78" spans="2:15" x14ac:dyDescent="0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13" sqref="H13"/>
    </sheetView>
  </sheetViews>
  <sheetFormatPr baseColWidth="10" defaultColWidth="0" defaultRowHeight="15" zeroHeight="1" x14ac:dyDescent="0.25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 x14ac:dyDescent="0.3"/>
    <row r="2" spans="2:26" ht="23.25" x14ac:dyDescent="0.25">
      <c r="B2" s="128" t="s">
        <v>363</v>
      </c>
    </row>
    <row r="3" spans="2:26" x14ac:dyDescent="0.25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 x14ac:dyDescent="0.25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 x14ac:dyDescent="0.25">
      <c r="B5" s="129"/>
      <c r="C5" s="53" t="s">
        <v>368</v>
      </c>
      <c r="D5" s="54" t="str">
        <f>Netzbetreiber!$D$9</f>
        <v>TWS Netz GmbH</v>
      </c>
      <c r="E5" s="129"/>
      <c r="J5" s="88" t="s">
        <v>495</v>
      </c>
      <c r="K5" s="130" t="s">
        <v>496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 x14ac:dyDescent="0.25">
      <c r="B6" s="129"/>
      <c r="C6" s="53" t="s">
        <v>336</v>
      </c>
      <c r="D6" s="54" t="str">
        <f>Netzbetreiber!$D$28</f>
        <v>Ravensburg/Weingarten</v>
      </c>
      <c r="E6" s="129"/>
      <c r="F6" s="129"/>
      <c r="K6" s="130" t="s">
        <v>503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 x14ac:dyDescent="0.25">
      <c r="B7" s="129"/>
      <c r="C7" s="55" t="s">
        <v>485</v>
      </c>
      <c r="D7" s="54" t="str">
        <f>Netzbetreiber!$D$11</f>
        <v>9870029200001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 x14ac:dyDescent="0.25">
      <c r="B8" s="129"/>
      <c r="C8" s="53" t="s">
        <v>132</v>
      </c>
      <c r="D8" s="52">
        <f>Netzbetreiber!$D$6</f>
        <v>42278</v>
      </c>
      <c r="E8" s="129"/>
      <c r="F8" s="129"/>
      <c r="H8" s="127" t="s">
        <v>493</v>
      </c>
      <c r="J8" s="131">
        <f>COUNTA(D12:D100)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 x14ac:dyDescent="0.25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 x14ac:dyDescent="0.3">
      <c r="B10" s="133" t="s">
        <v>247</v>
      </c>
      <c r="C10" s="134" t="s">
        <v>492</v>
      </c>
      <c r="D10" s="133" t="s">
        <v>146</v>
      </c>
      <c r="E10" s="272" t="s">
        <v>505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628</v>
      </c>
      <c r="M10" s="149" t="s">
        <v>637</v>
      </c>
      <c r="N10" s="150" t="s">
        <v>638</v>
      </c>
      <c r="O10" s="150" t="s">
        <v>639</v>
      </c>
      <c r="P10" s="151" t="s">
        <v>640</v>
      </c>
      <c r="Q10" s="145" t="s">
        <v>629</v>
      </c>
      <c r="R10" s="135" t="s">
        <v>630</v>
      </c>
      <c r="S10" s="136" t="s">
        <v>631</v>
      </c>
      <c r="T10" s="136" t="s">
        <v>632</v>
      </c>
      <c r="U10" s="136" t="s">
        <v>633</v>
      </c>
      <c r="V10" s="136" t="s">
        <v>634</v>
      </c>
      <c r="W10" s="136" t="s">
        <v>635</v>
      </c>
      <c r="X10" s="137" t="s">
        <v>636</v>
      </c>
      <c r="Y10" s="294" t="s">
        <v>641</v>
      </c>
    </row>
    <row r="11" spans="2:26" ht="15.75" thickBot="1" x14ac:dyDescent="0.3">
      <c r="B11" s="138" t="s">
        <v>494</v>
      </c>
      <c r="C11" s="139" t="s">
        <v>504</v>
      </c>
      <c r="D11" s="293" t="s">
        <v>246</v>
      </c>
      <c r="E11" s="163" t="s">
        <v>666</v>
      </c>
      <c r="F11" s="295" t="str">
        <f>VLOOKUP($E11,'BDEW-Standard'!$B$3:$M$158,F$9,0)</f>
        <v>D14</v>
      </c>
      <c r="H11" s="166">
        <f>ROUND(VLOOKUP($E11,'BDEW-Standard'!$B$3:$M$158,H$9,0),7)</f>
        <v>3.1850190999999999</v>
      </c>
      <c r="I11" s="166">
        <f>ROUND(VLOOKUP($E11,'BDEW-Standard'!$B$3:$M$158,I$9,0),7)</f>
        <v>-37.412415500000002</v>
      </c>
      <c r="J11" s="166">
        <f>ROUND(VLOOKUP($E11,'BDEW-Standard'!$B$3:$M$158,J$9,0),7)</f>
        <v>6.1723179000000004</v>
      </c>
      <c r="K11" s="166">
        <f>ROUND(VLOOKUP($E11,'BDEW-Standard'!$B$3:$M$158,K$9,0),7)</f>
        <v>7.6109599999999999E-2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0.95508749343949439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 x14ac:dyDescent="0.25">
      <c r="B12" s="140">
        <v>1</v>
      </c>
      <c r="C12" s="141" t="str">
        <f t="shared" ref="C12:C16" si="0">$D$6</f>
        <v>Ravensburg/Weingarten</v>
      </c>
      <c r="D12" s="62" t="s">
        <v>246</v>
      </c>
      <c r="E12" s="164" t="s">
        <v>666</v>
      </c>
      <c r="F12" s="296" t="str">
        <f>VLOOKUP($E12,'BDEW-Standard'!$B$3:$M$158,F$9,0)</f>
        <v>D14</v>
      </c>
      <c r="H12" s="273">
        <f>ROUND(VLOOKUP($E12,'BDEW-Standard'!$B$3:$M$158,H$9,0),7)</f>
        <v>3.1850190999999999</v>
      </c>
      <c r="I12" s="273">
        <f>ROUND(VLOOKUP($E12,'BDEW-Standard'!$B$3:$M$158,I$9,0),7)</f>
        <v>-37.412415500000002</v>
      </c>
      <c r="J12" s="273">
        <f>ROUND(VLOOKUP($E12,'BDEW-Standard'!$B$3:$M$158,J$9,0),7)</f>
        <v>6.1723179000000004</v>
      </c>
      <c r="K12" s="273">
        <f>ROUND(VLOOKUP($E12,'BDEW-Standard'!$B$3:$M$158,K$9,0),7)</f>
        <v>7.6109599999999999E-2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6" si="1">($H12/(1+($I12/($Q$9-$L12))^$J12)+$K12)+MAX($M12*$Q$9+$N12,$O12*$Q$9+$P12)</f>
        <v>0.95508749343949439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 x14ac:dyDescent="0.25">
      <c r="B13" s="143">
        <v>2</v>
      </c>
      <c r="C13" s="144" t="str">
        <f t="shared" si="0"/>
        <v>Ravensburg/Weingarten</v>
      </c>
      <c r="D13" s="62" t="s">
        <v>246</v>
      </c>
      <c r="E13" s="164" t="s">
        <v>667</v>
      </c>
      <c r="F13" s="296" t="str">
        <f>VLOOKUP($E13,'BDEW-Standard'!$B$3:$M$158,F$9,0)</f>
        <v>D24</v>
      </c>
      <c r="H13" s="273">
        <f>ROUND(VLOOKUP($E13,'BDEW-Standard'!$B$3:$M$158,H$9,0),7)</f>
        <v>2.5187775000000001</v>
      </c>
      <c r="I13" s="273">
        <f>ROUND(VLOOKUP($E13,'BDEW-Standard'!$B$3:$M$158,I$9,0),7)</f>
        <v>-35.033375399999997</v>
      </c>
      <c r="J13" s="273">
        <f>ROUND(VLOOKUP($E13,'BDEW-Standard'!$B$3:$M$158,J$9,0),7)</f>
        <v>6.2240634000000004</v>
      </c>
      <c r="K13" s="273">
        <f>ROUND(VLOOKUP($E13,'BDEW-Standard'!$B$3:$M$158,K$9,0),7)</f>
        <v>0.10107820000000001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1.0146273685996503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6" si="2">7-SUM(R13:W13)</f>
        <v>1</v>
      </c>
      <c r="Y13" s="292"/>
      <c r="Z13" s="210"/>
    </row>
    <row r="14" spans="2:26" s="142" customFormat="1" x14ac:dyDescent="0.25">
      <c r="B14" s="143">
        <v>3</v>
      </c>
      <c r="C14" s="144" t="str">
        <f t="shared" si="0"/>
        <v>Ravensburg/Weingarten</v>
      </c>
      <c r="D14" s="62" t="s">
        <v>246</v>
      </c>
      <c r="E14" s="164" t="s">
        <v>668</v>
      </c>
      <c r="F14" s="296" t="str">
        <f>VLOOKUP($E14,'BDEW-Standard'!$B$3:$M$158,F$9,0)</f>
        <v>MK4</v>
      </c>
      <c r="H14" s="273">
        <f>ROUND(VLOOKUP($E14,'BDEW-Standard'!$B$3:$M$158,H$9,0),7)</f>
        <v>3.1177248</v>
      </c>
      <c r="I14" s="273">
        <f>ROUND(VLOOKUP($E14,'BDEW-Standard'!$B$3:$M$158,I$9,0),7)</f>
        <v>-35.871506199999999</v>
      </c>
      <c r="J14" s="273">
        <f>ROUND(VLOOKUP($E14,'BDEW-Standard'!$B$3:$M$158,J$9,0),7)</f>
        <v>7.5186828999999999</v>
      </c>
      <c r="K14" s="273">
        <f>ROUND(VLOOKUP($E14,'BDEW-Standard'!$B$3:$M$158,K$9,0),7)</f>
        <v>3.4330100000000002E-2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0.9622064996731321</v>
      </c>
      <c r="R14" s="274">
        <f>ROUND(VLOOKUP(MID($E14,4,3),'Wochentag F(WT)'!$B$7:$J$22,R$9,0),4)</f>
        <v>1.0699000000000001</v>
      </c>
      <c r="S14" s="274">
        <f>ROUND(VLOOKUP(MID($E14,4,3),'Wochentag F(WT)'!$B$7:$J$22,S$9,0),4)</f>
        <v>1.0365</v>
      </c>
      <c r="T14" s="274">
        <f>ROUND(VLOOKUP(MID($E14,4,3),'Wochentag F(WT)'!$B$7:$J$22,T$9,0),4)</f>
        <v>0.99329999999999996</v>
      </c>
      <c r="U14" s="274">
        <f>ROUND(VLOOKUP(MID($E14,4,3),'Wochentag F(WT)'!$B$7:$J$22,U$9,0),4)</f>
        <v>0.99480000000000002</v>
      </c>
      <c r="V14" s="274">
        <f>ROUND(VLOOKUP(MID($E14,4,3),'Wochentag F(WT)'!$B$7:$J$22,V$9,0),4)</f>
        <v>1.0659000000000001</v>
      </c>
      <c r="W14" s="274">
        <f>ROUND(VLOOKUP(MID($E14,4,3),'Wochentag F(WT)'!$B$7:$J$22,W$9,0),4)</f>
        <v>0.93620000000000003</v>
      </c>
      <c r="X14" s="275">
        <f t="shared" si="2"/>
        <v>0.90339999999999954</v>
      </c>
      <c r="Y14" s="292"/>
      <c r="Z14" s="210"/>
    </row>
    <row r="15" spans="2:26" s="142" customFormat="1" x14ac:dyDescent="0.25">
      <c r="B15" s="143">
        <v>4</v>
      </c>
      <c r="C15" s="144" t="str">
        <f t="shared" si="0"/>
        <v>Ravensburg/Weingarten</v>
      </c>
      <c r="D15" s="62" t="s">
        <v>246</v>
      </c>
      <c r="E15" s="164" t="s">
        <v>669</v>
      </c>
      <c r="F15" s="296" t="str">
        <f>VLOOKUP($E15,'BDEW-Standard'!$B$3:$M$158,F$9,0)</f>
        <v>HA4</v>
      </c>
      <c r="H15" s="273">
        <f>ROUND(VLOOKUP($E15,'BDEW-Standard'!$B$3:$M$158,H$9,0),7)</f>
        <v>4.0196902000000003</v>
      </c>
      <c r="I15" s="273">
        <f>ROUND(VLOOKUP($E15,'BDEW-Standard'!$B$3:$M$158,I$9,0),7)</f>
        <v>-37.828203700000003</v>
      </c>
      <c r="J15" s="273">
        <f>ROUND(VLOOKUP($E15,'BDEW-Standard'!$B$3:$M$158,J$9,0),7)</f>
        <v>8.1593368999999996</v>
      </c>
      <c r="K15" s="273">
        <f>ROUND(VLOOKUP($E15,'BDEW-Standard'!$B$3:$M$158,K$9,0),7)</f>
        <v>4.72845E-2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0.86486713303260787</v>
      </c>
      <c r="R15" s="274">
        <f>ROUND(VLOOKUP(MID($E15,4,3),'Wochentag F(WT)'!$B$7:$J$22,R$9,0),4)</f>
        <v>1.0358000000000001</v>
      </c>
      <c r="S15" s="274">
        <f>ROUND(VLOOKUP(MID($E15,4,3),'Wochentag F(WT)'!$B$7:$J$22,S$9,0),4)</f>
        <v>1.0232000000000001</v>
      </c>
      <c r="T15" s="274">
        <f>ROUND(VLOOKUP(MID($E15,4,3),'Wochentag F(WT)'!$B$7:$J$22,T$9,0),4)</f>
        <v>1.0251999999999999</v>
      </c>
      <c r="U15" s="274">
        <f>ROUND(VLOOKUP(MID($E15,4,3),'Wochentag F(WT)'!$B$7:$J$22,U$9,0),4)</f>
        <v>1.0295000000000001</v>
      </c>
      <c r="V15" s="274">
        <f>ROUND(VLOOKUP(MID($E15,4,3),'Wochentag F(WT)'!$B$7:$J$22,V$9,0),4)</f>
        <v>1.0253000000000001</v>
      </c>
      <c r="W15" s="274">
        <f>ROUND(VLOOKUP(MID($E15,4,3),'Wochentag F(WT)'!$B$7:$J$22,W$9,0),4)</f>
        <v>0.96750000000000003</v>
      </c>
      <c r="X15" s="275">
        <f t="shared" si="2"/>
        <v>0.89350000000000041</v>
      </c>
      <c r="Y15" s="292"/>
      <c r="Z15" s="210"/>
    </row>
    <row r="16" spans="2:26" s="142" customFormat="1" x14ac:dyDescent="0.25">
      <c r="B16" s="143">
        <v>5</v>
      </c>
      <c r="C16" s="144" t="str">
        <f t="shared" si="0"/>
        <v>Ravensburg/Weingarten</v>
      </c>
      <c r="D16" s="62" t="s">
        <v>246</v>
      </c>
      <c r="E16" s="164" t="s">
        <v>670</v>
      </c>
      <c r="F16" s="296" t="str">
        <f>VLOOKUP($E16,'BDEW-Standard'!$B$3:$M$158,F$9,0)</f>
        <v>KO4</v>
      </c>
      <c r="H16" s="273">
        <f>ROUND(VLOOKUP($E16,'BDEW-Standard'!$B$3:$M$158,H$9,0),7)</f>
        <v>3.4428942999999999</v>
      </c>
      <c r="I16" s="273">
        <f>ROUND(VLOOKUP($E16,'BDEW-Standard'!$B$3:$M$158,I$9,0),7)</f>
        <v>-36.659050399999998</v>
      </c>
      <c r="J16" s="273">
        <f>ROUND(VLOOKUP($E16,'BDEW-Standard'!$B$3:$M$158,J$9,0),7)</f>
        <v>7.6083226000000002</v>
      </c>
      <c r="K16" s="273">
        <f>ROUND(VLOOKUP($E16,'BDEW-Standard'!$B$3:$M$158,K$9,0),7)</f>
        <v>7.4685000000000001E-2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0.97768382110526542</v>
      </c>
      <c r="R16" s="274">
        <f>ROUND(VLOOKUP(MID($E16,4,3),'Wochentag F(WT)'!$B$7:$J$22,R$9,0),4)</f>
        <v>1.0354000000000001</v>
      </c>
      <c r="S16" s="274">
        <f>ROUND(VLOOKUP(MID($E16,4,3),'Wochentag F(WT)'!$B$7:$J$22,S$9,0),4)</f>
        <v>1.0523</v>
      </c>
      <c r="T16" s="274">
        <f>ROUND(VLOOKUP(MID($E16,4,3),'Wochentag F(WT)'!$B$7:$J$22,T$9,0),4)</f>
        <v>1.0448999999999999</v>
      </c>
      <c r="U16" s="274">
        <f>ROUND(VLOOKUP(MID($E16,4,3),'Wochentag F(WT)'!$B$7:$J$22,U$9,0),4)</f>
        <v>1.0494000000000001</v>
      </c>
      <c r="V16" s="274">
        <f>ROUND(VLOOKUP(MID($E16,4,3),'Wochentag F(WT)'!$B$7:$J$22,V$9,0),4)</f>
        <v>0.98850000000000005</v>
      </c>
      <c r="W16" s="274">
        <f>ROUND(VLOOKUP(MID($E16,4,3),'Wochentag F(WT)'!$B$7:$J$22,W$9,0),4)</f>
        <v>0.88600000000000001</v>
      </c>
      <c r="X16" s="275">
        <f t="shared" si="2"/>
        <v>0.94349999999999934</v>
      </c>
      <c r="Y16" s="292"/>
      <c r="Z16" s="210"/>
    </row>
    <row r="17" spans="2:26" s="142" customFormat="1" x14ac:dyDescent="0.25">
      <c r="B17" s="143"/>
      <c r="C17" s="144"/>
      <c r="D17" s="62"/>
      <c r="E17" s="164"/>
      <c r="F17" s="296"/>
      <c r="H17" s="273"/>
      <c r="I17" s="273"/>
      <c r="J17" s="273"/>
      <c r="K17" s="273"/>
      <c r="L17" s="337"/>
      <c r="M17" s="273"/>
      <c r="N17" s="273"/>
      <c r="O17" s="273"/>
      <c r="P17" s="273"/>
      <c r="Q17" s="338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2" customFormat="1" x14ac:dyDescent="0.25">
      <c r="B18" s="143"/>
      <c r="C18" s="144"/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 x14ac:dyDescent="0.25">
      <c r="B19" s="143"/>
      <c r="C19" s="144"/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 x14ac:dyDescent="0.25">
      <c r="B20" s="143"/>
      <c r="C20" s="144"/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 x14ac:dyDescent="0.25">
      <c r="B21" s="143"/>
      <c r="C21" s="144"/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 x14ac:dyDescent="0.25">
      <c r="B22" s="143"/>
      <c r="C22" s="144"/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 x14ac:dyDescent="0.25">
      <c r="B23" s="143"/>
      <c r="C23" s="144"/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 x14ac:dyDescent="0.25">
      <c r="B24" s="143"/>
      <c r="C24" s="144"/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 x14ac:dyDescent="0.25">
      <c r="B25" s="143"/>
      <c r="C25" s="144"/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 x14ac:dyDescent="0.25">
      <c r="B26" s="143"/>
      <c r="C26" s="144"/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 x14ac:dyDescent="0.25">
      <c r="B27" s="143"/>
      <c r="C27" s="144"/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 x14ac:dyDescent="0.25">
      <c r="B28" s="143"/>
      <c r="C28" s="144"/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 x14ac:dyDescent="0.25">
      <c r="B29" s="143"/>
      <c r="C29" s="144"/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 x14ac:dyDescent="0.25">
      <c r="B30" s="143"/>
      <c r="C30" s="144"/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 x14ac:dyDescent="0.25">
      <c r="B31" s="143"/>
      <c r="C31" s="144"/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 x14ac:dyDescent="0.25">
      <c r="B32" s="143"/>
      <c r="C32" s="144"/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 x14ac:dyDescent="0.25">
      <c r="B33" s="143"/>
      <c r="C33" s="144"/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 x14ac:dyDescent="0.25">
      <c r="B34" s="143"/>
      <c r="C34" s="144"/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 x14ac:dyDescent="0.25">
      <c r="B35" s="143"/>
      <c r="C35" s="144"/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 x14ac:dyDescent="0.25">
      <c r="B36" s="143"/>
      <c r="C36" s="144"/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 x14ac:dyDescent="0.25">
      <c r="B37" s="143"/>
      <c r="C37" s="144"/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 x14ac:dyDescent="0.25">
      <c r="B38" s="143"/>
      <c r="C38" s="144"/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 x14ac:dyDescent="0.25">
      <c r="B39" s="143"/>
      <c r="C39" s="144"/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 x14ac:dyDescent="0.25">
      <c r="B40" s="143"/>
      <c r="C40" s="144"/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 x14ac:dyDescent="0.25">
      <c r="B41" s="143"/>
      <c r="C41" s="144"/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 x14ac:dyDescent="0.25"/>
    <row r="43" spans="2:25" x14ac:dyDescent="0.25"/>
    <row r="44" spans="2:25" x14ac:dyDescent="0.25"/>
    <row r="45" spans="2:25" x14ac:dyDescent="0.25"/>
    <row r="46" spans="2:25" x14ac:dyDescent="0.25"/>
    <row r="47" spans="2:25" x14ac:dyDescent="0.25"/>
    <row r="48" spans="2:2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16 Q12:X16 F12:P1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Y21" sqref="Y21"/>
    </sheetView>
  </sheetViews>
  <sheetFormatPr baseColWidth="10" defaultColWidth="0" defaultRowHeight="12.75" zeroHeight="1" x14ac:dyDescent="0.2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 x14ac:dyDescent="0.2"/>
    <row r="2" spans="2:30" ht="23.25" x14ac:dyDescent="0.35">
      <c r="B2" s="84" t="s">
        <v>445</v>
      </c>
    </row>
    <row r="3" spans="2:30" ht="15" customHeight="1" x14ac:dyDescent="0.35">
      <c r="B3" s="84"/>
    </row>
    <row r="4" spans="2:30" ht="15" customHeight="1" x14ac:dyDescent="0.25">
      <c r="B4" s="85" t="s">
        <v>444</v>
      </c>
      <c r="C4" s="63" t="str">
        <f>Netzbetreiber!$D$9</f>
        <v>TWS Netz GmbH</v>
      </c>
      <c r="D4" s="76"/>
      <c r="G4" s="76"/>
      <c r="I4" s="76"/>
      <c r="J4" s="77"/>
      <c r="M4" s="86" t="s">
        <v>532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 x14ac:dyDescent="0.25">
      <c r="B5" s="87" t="s">
        <v>443</v>
      </c>
      <c r="C5" s="64" t="str">
        <f>Netzbetreiber!$D$28</f>
        <v>Ravensburg/Weingarten</v>
      </c>
      <c r="D5" s="37"/>
      <c r="E5" s="76"/>
      <c r="F5" s="76"/>
      <c r="G5" s="76"/>
      <c r="I5" s="76"/>
      <c r="J5" s="76"/>
      <c r="K5" s="76"/>
      <c r="L5" s="76"/>
      <c r="M5" s="88" t="s">
        <v>502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 x14ac:dyDescent="0.25">
      <c r="B6" s="85" t="s">
        <v>441</v>
      </c>
      <c r="C6" s="63" t="str">
        <f>Netzbetreiber!$D$11</f>
        <v>9870029200001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 x14ac:dyDescent="0.3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 x14ac:dyDescent="0.3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 x14ac:dyDescent="0.3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 x14ac:dyDescent="0.25">
      <c r="B10" s="350" t="s">
        <v>576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396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426</v>
      </c>
    </row>
    <row r="11" spans="2:30" ht="15.75" thickBot="1" x14ac:dyDescent="0.3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 x14ac:dyDescent="0.25">
      <c r="B12" s="109" t="s">
        <v>397</v>
      </c>
      <c r="C12" s="110"/>
      <c r="D12" s="111">
        <v>4</v>
      </c>
      <c r="E12" s="303">
        <f>MIN(SUMPRODUCT($M$11:$AD$11,M12:AD12),1)</f>
        <v>1</v>
      </c>
      <c r="F12" s="30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 x14ac:dyDescent="0.25">
      <c r="B13" s="115" t="s">
        <v>398</v>
      </c>
      <c r="C13" s="116"/>
      <c r="D13" s="111">
        <v>5</v>
      </c>
      <c r="E13" s="304">
        <f t="shared" ref="E13:E33" si="0">MIN(SUMPRODUCT($M$11:$AD$11,M13:AD13),1)</f>
        <v>1</v>
      </c>
      <c r="F13" s="30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 x14ac:dyDescent="0.25">
      <c r="B14" s="115" t="s">
        <v>399</v>
      </c>
      <c r="C14" s="116"/>
      <c r="D14" s="111">
        <v>6</v>
      </c>
      <c r="E14" s="304">
        <f t="shared" si="0"/>
        <v>0</v>
      </c>
      <c r="F14" s="30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 x14ac:dyDescent="0.25">
      <c r="B15" s="115" t="s">
        <v>649</v>
      </c>
      <c r="C15" s="116"/>
      <c r="D15" s="111">
        <v>7</v>
      </c>
      <c r="E15" s="304">
        <f t="shared" si="0"/>
        <v>0</v>
      </c>
      <c r="F15" s="30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 x14ac:dyDescent="0.25">
      <c r="B16" s="120" t="s">
        <v>412</v>
      </c>
      <c r="C16" s="116"/>
      <c r="D16" s="111">
        <v>8</v>
      </c>
      <c r="E16" s="304">
        <f t="shared" si="0"/>
        <v>1</v>
      </c>
      <c r="F16" s="30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 x14ac:dyDescent="0.25">
      <c r="B17" s="120" t="s">
        <v>413</v>
      </c>
      <c r="C17" s="116"/>
      <c r="D17" s="111">
        <v>9</v>
      </c>
      <c r="E17" s="304">
        <f t="shared" si="0"/>
        <v>1</v>
      </c>
      <c r="F17" s="30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 x14ac:dyDescent="0.25">
      <c r="B18" s="120" t="s">
        <v>414</v>
      </c>
      <c r="C18" s="116"/>
      <c r="D18" s="111">
        <v>10</v>
      </c>
      <c r="E18" s="304">
        <f t="shared" si="0"/>
        <v>1</v>
      </c>
      <c r="F18" s="30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 x14ac:dyDescent="0.25">
      <c r="B19" s="120" t="s">
        <v>401</v>
      </c>
      <c r="C19" s="116"/>
      <c r="D19" s="111">
        <v>11</v>
      </c>
      <c r="E19" s="304">
        <f t="shared" si="0"/>
        <v>1</v>
      </c>
      <c r="F19" s="30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 x14ac:dyDescent="0.25">
      <c r="B20" s="120" t="s">
        <v>642</v>
      </c>
      <c r="C20" s="116"/>
      <c r="D20" s="111">
        <v>12</v>
      </c>
      <c r="E20" s="304">
        <f t="shared" si="0"/>
        <v>1</v>
      </c>
      <c r="F20" s="301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 x14ac:dyDescent="0.25">
      <c r="B21" s="120" t="s">
        <v>415</v>
      </c>
      <c r="C21" s="116"/>
      <c r="D21" s="111">
        <v>13</v>
      </c>
      <c r="E21" s="304">
        <f t="shared" si="0"/>
        <v>1</v>
      </c>
      <c r="F21" s="301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 x14ac:dyDescent="0.25">
      <c r="B22" s="120" t="s">
        <v>416</v>
      </c>
      <c r="C22" s="116"/>
      <c r="D22" s="111">
        <v>14</v>
      </c>
      <c r="E22" s="304">
        <f t="shared" si="0"/>
        <v>1</v>
      </c>
      <c r="F22" s="301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 x14ac:dyDescent="0.25">
      <c r="B23" s="115" t="s">
        <v>648</v>
      </c>
      <c r="C23" s="116"/>
      <c r="D23" s="111">
        <v>15</v>
      </c>
      <c r="E23" s="304">
        <f t="shared" si="0"/>
        <v>1</v>
      </c>
      <c r="F23" s="301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 x14ac:dyDescent="0.25">
      <c r="B24" s="115" t="s">
        <v>402</v>
      </c>
      <c r="C24" s="116"/>
      <c r="D24" s="111">
        <v>16</v>
      </c>
      <c r="E24" s="304">
        <f t="shared" si="0"/>
        <v>0</v>
      </c>
      <c r="F24" s="301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 x14ac:dyDescent="0.25">
      <c r="B25" s="115" t="s">
        <v>403</v>
      </c>
      <c r="C25" s="116"/>
      <c r="D25" s="111">
        <v>17</v>
      </c>
      <c r="E25" s="304">
        <f t="shared" si="0"/>
        <v>0</v>
      </c>
      <c r="F25" s="30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 x14ac:dyDescent="0.25">
      <c r="B26" s="120" t="s">
        <v>404</v>
      </c>
      <c r="C26" s="116"/>
      <c r="D26" s="111">
        <v>18</v>
      </c>
      <c r="E26" s="304">
        <f t="shared" si="0"/>
        <v>1</v>
      </c>
      <c r="F26" s="30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 x14ac:dyDescent="0.25">
      <c r="B27" s="115" t="s">
        <v>405</v>
      </c>
      <c r="C27" s="116"/>
      <c r="D27" s="111">
        <v>19</v>
      </c>
      <c r="E27" s="304">
        <f t="shared" si="0"/>
        <v>0</v>
      </c>
      <c r="F27" s="30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 x14ac:dyDescent="0.25">
      <c r="B28" s="115" t="s">
        <v>406</v>
      </c>
      <c r="C28" s="116"/>
      <c r="D28" s="111">
        <v>20</v>
      </c>
      <c r="E28" s="304">
        <f t="shared" si="0"/>
        <v>1</v>
      </c>
      <c r="F28" s="30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 x14ac:dyDescent="0.25">
      <c r="B29" s="115" t="s">
        <v>407</v>
      </c>
      <c r="C29" s="116"/>
      <c r="D29" s="111">
        <v>21</v>
      </c>
      <c r="E29" s="304">
        <f t="shared" si="0"/>
        <v>0</v>
      </c>
      <c r="F29" s="301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 x14ac:dyDescent="0.25">
      <c r="B30" s="115" t="s">
        <v>408</v>
      </c>
      <c r="C30" s="116"/>
      <c r="D30" s="111">
        <v>22</v>
      </c>
      <c r="E30" s="304">
        <f t="shared" si="0"/>
        <v>0</v>
      </c>
      <c r="F30" s="301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 x14ac:dyDescent="0.25">
      <c r="B31" s="120" t="s">
        <v>409</v>
      </c>
      <c r="C31" s="116"/>
      <c r="D31" s="111">
        <v>23</v>
      </c>
      <c r="E31" s="304">
        <f t="shared" si="0"/>
        <v>1</v>
      </c>
      <c r="F31" s="301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 x14ac:dyDescent="0.25">
      <c r="B32" s="120" t="s">
        <v>410</v>
      </c>
      <c r="C32" s="116"/>
      <c r="D32" s="111">
        <v>24</v>
      </c>
      <c r="E32" s="304">
        <f t="shared" si="0"/>
        <v>1</v>
      </c>
      <c r="F32" s="301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 x14ac:dyDescent="0.3">
      <c r="B33" s="121" t="s">
        <v>411</v>
      </c>
      <c r="C33" s="122"/>
      <c r="D33" s="123">
        <v>25</v>
      </c>
      <c r="E33" s="305">
        <f t="shared" si="0"/>
        <v>0</v>
      </c>
      <c r="F33" s="302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 x14ac:dyDescent="0.2"/>
    <row r="35" spans="2:30" x14ac:dyDescent="0.2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 x14ac:dyDescent="0.2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 x14ac:dyDescent="0.25">
      <c r="A1" s="211" t="s">
        <v>345</v>
      </c>
      <c r="B1" s="212">
        <v>42173</v>
      </c>
      <c r="D1" s="130" t="s">
        <v>453</v>
      </c>
      <c r="F1" s="213" t="s">
        <v>538</v>
      </c>
      <c r="N1" s="214"/>
    </row>
    <row r="2" spans="1:14" ht="25.5" x14ac:dyDescent="0.2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 x14ac:dyDescent="0.25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 x14ac:dyDescent="0.25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 x14ac:dyDescent="0.25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 x14ac:dyDescent="0.25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 x14ac:dyDescent="0.25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 x14ac:dyDescent="0.25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 x14ac:dyDescent="0.25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 x14ac:dyDescent="0.25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 x14ac:dyDescent="0.25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 x14ac:dyDescent="0.25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 x14ac:dyDescent="0.25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645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 x14ac:dyDescent="0.25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 x14ac:dyDescent="0.25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 x14ac:dyDescent="0.25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 x14ac:dyDescent="0.25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 x14ac:dyDescent="0.25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 x14ac:dyDescent="0.25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 x14ac:dyDescent="0.25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 x14ac:dyDescent="0.25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 x14ac:dyDescent="0.25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 x14ac:dyDescent="0.25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 x14ac:dyDescent="0.25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 x14ac:dyDescent="0.25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 x14ac:dyDescent="0.25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 x14ac:dyDescent="0.25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 x14ac:dyDescent="0.25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 x14ac:dyDescent="0.25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 x14ac:dyDescent="0.25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 x14ac:dyDescent="0.25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 x14ac:dyDescent="0.25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 x14ac:dyDescent="0.25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 x14ac:dyDescent="0.25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 x14ac:dyDescent="0.25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 x14ac:dyDescent="0.25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 x14ac:dyDescent="0.25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 x14ac:dyDescent="0.25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 x14ac:dyDescent="0.25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 x14ac:dyDescent="0.25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 x14ac:dyDescent="0.25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 x14ac:dyDescent="0.25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 x14ac:dyDescent="0.25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 x14ac:dyDescent="0.25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 x14ac:dyDescent="0.25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 x14ac:dyDescent="0.25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 x14ac:dyDescent="0.25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 x14ac:dyDescent="0.25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 x14ac:dyDescent="0.25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 x14ac:dyDescent="0.25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 x14ac:dyDescent="0.25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 x14ac:dyDescent="0.25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 x14ac:dyDescent="0.25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 x14ac:dyDescent="0.25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 x14ac:dyDescent="0.25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 x14ac:dyDescent="0.25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 x14ac:dyDescent="0.25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 x14ac:dyDescent="0.25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 x14ac:dyDescent="0.25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 x14ac:dyDescent="0.25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 x14ac:dyDescent="0.25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 x14ac:dyDescent="0.25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 x14ac:dyDescent="0.25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 x14ac:dyDescent="0.25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 x14ac:dyDescent="0.25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 x14ac:dyDescent="0.25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 x14ac:dyDescent="0.25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 x14ac:dyDescent="0.25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 x14ac:dyDescent="0.25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 x14ac:dyDescent="0.25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 x14ac:dyDescent="0.25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 x14ac:dyDescent="0.25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 x14ac:dyDescent="0.25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 x14ac:dyDescent="0.25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 x14ac:dyDescent="0.25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 x14ac:dyDescent="0.25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 x14ac:dyDescent="0.25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 x14ac:dyDescent="0.25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 x14ac:dyDescent="0.25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 x14ac:dyDescent="0.25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 x14ac:dyDescent="0.25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 x14ac:dyDescent="0.25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 x14ac:dyDescent="0.25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 x14ac:dyDescent="0.25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 x14ac:dyDescent="0.25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 x14ac:dyDescent="0.25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 x14ac:dyDescent="0.25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 x14ac:dyDescent="0.25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 x14ac:dyDescent="0.25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 x14ac:dyDescent="0.25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 x14ac:dyDescent="0.25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 x14ac:dyDescent="0.25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 x14ac:dyDescent="0.25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 x14ac:dyDescent="0.3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 x14ac:dyDescent="0.25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 x14ac:dyDescent="0.25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 x14ac:dyDescent="0.25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 x14ac:dyDescent="0.25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 x14ac:dyDescent="0.25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 x14ac:dyDescent="0.25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 x14ac:dyDescent="0.25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 x14ac:dyDescent="0.25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 x14ac:dyDescent="0.25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 x14ac:dyDescent="0.25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 x14ac:dyDescent="0.25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 x14ac:dyDescent="0.25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 x14ac:dyDescent="0.25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 x14ac:dyDescent="0.25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 x14ac:dyDescent="0.25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 x14ac:dyDescent="0.25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 x14ac:dyDescent="0.25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 x14ac:dyDescent="0.25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 x14ac:dyDescent="0.25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 x14ac:dyDescent="0.25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 x14ac:dyDescent="0.25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 x14ac:dyDescent="0.25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 x14ac:dyDescent="0.25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 x14ac:dyDescent="0.25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 x14ac:dyDescent="0.25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 x14ac:dyDescent="0.25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 x14ac:dyDescent="0.25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 x14ac:dyDescent="0.25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 x14ac:dyDescent="0.25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 x14ac:dyDescent="0.25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 x14ac:dyDescent="0.25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 x14ac:dyDescent="0.25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 x14ac:dyDescent="0.25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 x14ac:dyDescent="0.25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 x14ac:dyDescent="0.25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 x14ac:dyDescent="0.25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 x14ac:dyDescent="0.25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 x14ac:dyDescent="0.25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 x14ac:dyDescent="0.25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 x14ac:dyDescent="0.25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 x14ac:dyDescent="0.25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 x14ac:dyDescent="0.25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 x14ac:dyDescent="0.25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 x14ac:dyDescent="0.25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 x14ac:dyDescent="0.25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 x14ac:dyDescent="0.25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 x14ac:dyDescent="0.25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 x14ac:dyDescent="0.25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 x14ac:dyDescent="0.25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 x14ac:dyDescent="0.25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 x14ac:dyDescent="0.25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 x14ac:dyDescent="0.25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 x14ac:dyDescent="0.25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 x14ac:dyDescent="0.25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 x14ac:dyDescent="0.25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 x14ac:dyDescent="0.25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 x14ac:dyDescent="0.25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 x14ac:dyDescent="0.25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 x14ac:dyDescent="0.25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 x14ac:dyDescent="0.25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 x14ac:dyDescent="0.25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 x14ac:dyDescent="0.25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 x14ac:dyDescent="0.25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 x14ac:dyDescent="0.25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 x14ac:dyDescent="0.2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 x14ac:dyDescent="0.25">
      <c r="A1" s="130" t="s">
        <v>454</v>
      </c>
      <c r="B1" s="127"/>
      <c r="D1" s="213" t="s">
        <v>538</v>
      </c>
    </row>
    <row r="2" spans="1:16" x14ac:dyDescent="0.25">
      <c r="A2" s="233"/>
      <c r="B2" s="232" t="s">
        <v>455</v>
      </c>
    </row>
    <row r="3" spans="1:16" ht="20.100000000000001" customHeight="1" x14ac:dyDescent="0.25">
      <c r="A3" s="352" t="s">
        <v>247</v>
      </c>
      <c r="B3" s="234" t="s">
        <v>85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 x14ac:dyDescent="0.25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 x14ac:dyDescent="0.25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 x14ac:dyDescent="0.25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 x14ac:dyDescent="0.25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366</v>
      </c>
      <c r="O7" s="246"/>
      <c r="P7" s="240"/>
    </row>
    <row r="8" spans="1:16" ht="21" customHeight="1" x14ac:dyDescent="0.25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366</v>
      </c>
      <c r="O8" s="246"/>
      <c r="P8" s="240"/>
    </row>
    <row r="9" spans="1:16" ht="21" customHeight="1" x14ac:dyDescent="0.25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 x14ac:dyDescent="0.25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 x14ac:dyDescent="0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 x14ac:dyDescent="0.25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 x14ac:dyDescent="0.25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 x14ac:dyDescent="0.25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 x14ac:dyDescent="0.25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 x14ac:dyDescent="0.25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 x14ac:dyDescent="0.25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 x14ac:dyDescent="0.25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 x14ac:dyDescent="0.25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 x14ac:dyDescent="0.25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 x14ac:dyDescent="0.25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 x14ac:dyDescent="0.2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 x14ac:dyDescent="0.25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Peggy Heidicker</cp:lastModifiedBy>
  <cp:lastPrinted>2015-03-20T22:59:10Z</cp:lastPrinted>
  <dcterms:created xsi:type="dcterms:W3CDTF">2015-01-15T05:25:41Z</dcterms:created>
  <dcterms:modified xsi:type="dcterms:W3CDTF">2016-11-08T11:25:29Z</dcterms:modified>
</cp:coreProperties>
</file>